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Ashkaot\Tiful&amp;Bakara\קופות גמל\דירקטוריון קופות\הוצאות ישירות וצדדים קשורים לאתר\2025\מסכם 2025\לאתר\"/>
    </mc:Choice>
  </mc:AlternateContent>
  <bookViews>
    <workbookView xWindow="0" yWindow="0" windowWidth="28800" windowHeight="12330" activeTab="3"/>
  </bookViews>
  <sheets>
    <sheet name="נספח 1" sheetId="2" r:id="rId1"/>
    <sheet name="נספח 2" sheetId="3" r:id="rId2"/>
    <sheet name="נספח 3" sheetId="4" r:id="rId3"/>
    <sheet name="קרנות השתלמות - מפורט לקופה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3" l="1"/>
  <c r="B34" i="3"/>
  <c r="B17" i="3"/>
  <c r="B48" i="3" l="1"/>
  <c r="B28" i="3" l="1"/>
  <c r="C25" i="2"/>
  <c r="C35" i="2" s="1"/>
  <c r="C11" i="2"/>
  <c r="C8" i="2"/>
  <c r="C5" i="2"/>
  <c r="B78" i="4"/>
  <c r="B47" i="4"/>
  <c r="B39" i="4"/>
  <c r="B14" i="4"/>
  <c r="B9" i="4"/>
  <c r="B70" i="4" l="1"/>
  <c r="C17" i="2"/>
  <c r="C42" i="2" s="1"/>
  <c r="C43" i="2" s="1"/>
  <c r="C39" i="2"/>
  <c r="C21" i="2" l="1"/>
</calcChain>
</file>

<file path=xl/sharedStrings.xml><?xml version="1.0" encoding="utf-8"?>
<sst xmlns="http://schemas.openxmlformats.org/spreadsheetml/2006/main" count="327" uniqueCount="173">
  <si>
    <t xml:space="preserve"> אנליסט קופות גמל בע"מ</t>
  </si>
  <si>
    <t>אנליסט השתלמות כללי</t>
  </si>
  <si>
    <t>אנליסט השתלמות מניות</t>
  </si>
  <si>
    <t>הוצאות ישירות שאינן מסוג עמלת ניהול חיצוני</t>
  </si>
  <si>
    <t>באלפי- ₪</t>
  </si>
  <si>
    <t>1. סה"כ עמלות קנייה ומכירה של ניירות ערך סחירים</t>
  </si>
  <si>
    <t>א. סך עמלות קנייה ומכירה לצדדים קשורים</t>
  </si>
  <si>
    <t>YT100</t>
  </si>
  <si>
    <t>ב. סך עמלות קנייה ומכירה לצדדים שאינם קשורים</t>
  </si>
  <si>
    <t>YT101</t>
  </si>
  <si>
    <t>2. סך הכל דמי שמירה בשל ניירות ערך סחירים וכל עמלה שגובה מי שמבצע את משמרות ניירות הערך עמלות (קסטודיאן)</t>
  </si>
  <si>
    <t>א. סך עמלות קסטודיאן לצדדים קשורים</t>
  </si>
  <si>
    <t>YT102</t>
  </si>
  <si>
    <t>ב. סך עמלות קסטודיאן לצדדים שאינם קשורים (לרבות דמי משמרת לבנק המתפעל)</t>
  </si>
  <si>
    <t>YT103</t>
  </si>
  <si>
    <t>3. סך הכל הוצאות הנובעות מהשקעות לא סחירות</t>
  </si>
  <si>
    <t>א. הוצאה הנובעת מהשקעה בניירות ערך לא סחירים או ממתן הלוואה למי שאינו עמית או מבוטח</t>
  </si>
  <si>
    <t>YT121</t>
  </si>
  <si>
    <t>ב. סך הוצאות הנובעות מהשקעה בזכויות מקרקעין</t>
  </si>
  <si>
    <t>YT106</t>
  </si>
  <si>
    <t>4. מסים החלים על משקיע מוסדי, על נכסיו, על הכנסותיו ועל עסקאות שנעשו בנכסיו</t>
  </si>
  <si>
    <t>YT122</t>
  </si>
  <si>
    <t>5. סך הוצאות בעד ניהול תביעות</t>
  </si>
  <si>
    <t>YT115</t>
  </si>
  <si>
    <t>6. סך הוצאות בעד מתן משכנתאות</t>
  </si>
  <si>
    <t>YT116</t>
  </si>
  <si>
    <t>7. סך הכל הוצאות ישירות שאינן מסוג עמלת ניהול חיצוני (סכום סעיפים 1 עד 6)</t>
  </si>
  <si>
    <t>YT123</t>
  </si>
  <si>
    <t>8. שווי ממוצע של נכסי הקופה או המסלול (ממוצע פשוט של סעיפים8א ו- 8ב)</t>
  </si>
  <si>
    <t>YT124</t>
  </si>
  <si>
    <t>YT125</t>
  </si>
  <si>
    <t>YT120</t>
  </si>
  <si>
    <t>9. שיעור שנתי של הוצאות ישירות שאינן מסוג עמלת ניהול חיצוני (חלוקה של סעיף 7 בסעיף 8)</t>
  </si>
  <si>
    <t>YT126</t>
  </si>
  <si>
    <t>הוצאות ישירות מסוג עמלת ניהול חיצוני</t>
  </si>
  <si>
    <t>10. סך דמי ניהול משתנים – החלק מתשלום עמלת ניהול חיצוני שנגזר מתשואת הנכסים</t>
  </si>
  <si>
    <t>YT127</t>
  </si>
  <si>
    <t>11. סה"כ הוצאות ישירות מסוג "עמלת ניהול חיצוני" (סכום סעיפים 11.א עד11.ט)</t>
  </si>
  <si>
    <t>א. סך תשלומים הנובעים מהשקעה בקרנות השקעה בישראל</t>
  </si>
  <si>
    <t>YT107</t>
  </si>
  <si>
    <t>ב. סך תשלומים הנובעים מהשקעה בקרנות השקעה בחו"ל</t>
  </si>
  <si>
    <t>YT108</t>
  </si>
  <si>
    <t>ג. סך תשלומים למנהלי תיקים ישראלים בגין השקעה בחו"ל</t>
  </si>
  <si>
    <t>YT109</t>
  </si>
  <si>
    <t>ד. סך תשלומים למנהלי תיקים זרים</t>
  </si>
  <si>
    <t>YT110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</si>
  <si>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</si>
  <si>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YT111</t>
  </si>
  <si>
    <t>ו. סך תשלומים בגין השקעה בקרנות סל כאשר 75 אחוזים לפחות מנכסי הקרן הם נכסים שלא הונפקו במדינת ישראל ואינם נסחרים או מוחזקים בה</t>
  </si>
  <si>
    <t>YT112</t>
  </si>
  <si>
    <t>ז.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</si>
  <si>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YT113</t>
  </si>
  <si>
    <t>ח. סך תשלומים בגין השקעה בקרנות נאמנות זרות כאשר 75 אחוזים לפחות מנכסי הקרן מושקעים בנכסים שלא הונפקו במדינת ישראל ואינם נסחרים או מוחזקים בה</t>
  </si>
  <si>
    <t>YT114</t>
  </si>
  <si>
    <t>ט. סך תשלומים בגין השקעה בקרן טכנולוגיה עילית</t>
  </si>
  <si>
    <t>YT128</t>
  </si>
  <si>
    <t>12. שיעור עמלת ניהול חיצוני בפועל לפני החזר, ככל שבוצע (חלוקה של סעיף 11 בסעיף 8.ב)</t>
  </si>
  <si>
    <t>YT129</t>
  </si>
  <si>
    <t>13. שיעור מגבלת עמלת ניהול חיצוני שהמשקיע המוסדי הצהיר עליה  עבור שנת הכספים שהסתיימה</t>
  </si>
  <si>
    <t>YT130</t>
  </si>
  <si>
    <t>14. ההפרש בין שיעור מגבלת עמלת ניהול חיצוני מוצהרת לבין שיעור  עמלת ניהול חיצוני בפועל (סעיף 13 פחות סעיף 12)</t>
  </si>
  <si>
    <t>YT131</t>
  </si>
  <si>
    <t>15.א. סכום שהוחזר לחוסכים</t>
  </si>
  <si>
    <t>YT132</t>
  </si>
  <si>
    <t xml:space="preserve">15.ב. שיעור עמלת ניהול חיצוני בפועל לאחר החזר (חלוקה של התוצאה של סעיף 11 בניכוי סעיף 15א, בסעיף 8ב.) </t>
  </si>
  <si>
    <t>YT133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</si>
  <si>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</si>
  <si>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</si>
  <si>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YT117</t>
  </si>
  <si>
    <t>17. שיעור סך ההוצאות הישירות מתוך יתרת נכסים ממוצעת  (חלוקה של סעיף 16 בסעיף 8)</t>
  </si>
  <si>
    <t>YT134</t>
  </si>
  <si>
    <t>סך הכל הוצאות ישירות לצורך חישוב שיעור עלות שנתית צפויה</t>
  </si>
  <si>
    <t>YT135</t>
  </si>
  <si>
    <t>19. De: שיעור הוצאות ישירות  (סכום של סעיף 9 וסעיף 18)</t>
  </si>
  <si>
    <t>YT136</t>
  </si>
  <si>
    <t>קרנות השלמות - דווח מצרפי</t>
  </si>
  <si>
    <t>סה"כ</t>
  </si>
  <si>
    <t>-</t>
  </si>
  <si>
    <t>אנליסט - קרנות השתלמות</t>
  </si>
  <si>
    <t>אלפי ₪</t>
  </si>
  <si>
    <t>ברוקארז'- עמלות קנייה ומכירה בגין ביצוע עסקאות בניירות ערך סחירים</t>
  </si>
  <si>
    <t>צדדים קשורים</t>
  </si>
  <si>
    <t>(1)    ברוקר א'</t>
  </si>
  <si>
    <t>(2)    ברוקר ב'</t>
  </si>
  <si>
    <t>(3)    אחרים</t>
  </si>
  <si>
    <t>צדדים שאינם קשורים</t>
  </si>
  <si>
    <t>לאומי</t>
  </si>
  <si>
    <t>ברוקר פסגות</t>
  </si>
  <si>
    <t>ברוקר IBI</t>
  </si>
  <si>
    <t>אחר</t>
  </si>
  <si>
    <t>סך עמלות ברוקראז'</t>
  </si>
  <si>
    <t>עמלות קסטודיאן</t>
  </si>
  <si>
    <t>(1)    קסטודיאן א'</t>
  </si>
  <si>
    <t>(2)    קסטודיאן ב'</t>
  </si>
  <si>
    <t>סך עמלות קסטודיאן</t>
  </si>
  <si>
    <t>הוצאה הנובעת מהשקעה בניירות ערך לא סחירים או ממתן הלוואה</t>
  </si>
  <si>
    <t>(1)    גוף/יחיד א'</t>
  </si>
  <si>
    <t>(2)    גוף/יחיד ב'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</si>
  <si>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</si>
  <si>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</si>
  <si>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</si>
  <si>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</si>
  <si>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</si>
  <si>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</si>
  <si>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</si>
  <si>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</si>
  <si>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</si>
  <si>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אנליסט - קופות השתלמות</t>
  </si>
  <si>
    <t>אלפי ש"ח</t>
  </si>
  <si>
    <t>תשלום הנובע מהשקעה בקרנות השקעה בישראל</t>
  </si>
  <si>
    <t>קוגיטו ממשלתית SME</t>
  </si>
  <si>
    <t>קוגיטו משלימה BME</t>
  </si>
  <si>
    <t>קוגיטו קפיטל 2</t>
  </si>
  <si>
    <t>סך תשלומים הנובעים מהשקעה בקרנות השקעה בישראל</t>
  </si>
  <si>
    <t>תשלום הנובע מהשקעה בקרנות השקעה בחו"ל</t>
  </si>
  <si>
    <t>אלקטרה נדלן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</si>
  <si>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</si>
  <si>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</si>
  <si>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</si>
  <si>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</si>
  <si>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(4)    אחרים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</si>
  <si>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</si>
  <si>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</si>
  <si>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iShares ETFs/USA</t>
  </si>
  <si>
    <t>Invesco ETFs/USA</t>
  </si>
  <si>
    <t>State Street ETF/USA</t>
  </si>
  <si>
    <t>BlackRock Asset Management Deu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</si>
  <si>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</si>
  <si>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</si>
  <si>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מיטב קרנות נאמנ</t>
  </si>
  <si>
    <t>קסם קרנות נאמנו</t>
  </si>
  <si>
    <t>מגדל קרנות נאמנ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</si>
  <si>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</si>
  <si>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</si>
  <si>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</si>
  <si>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(1)    מנהל קרנות א'</t>
  </si>
  <si>
    <t>(2)     מנהל קרנות ב'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</si>
  <si>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</si>
  <si>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</si>
  <si>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</si>
  <si>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</si>
  <si>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 מנהל קרנות ב'</t>
  </si>
  <si>
    <t>סך תשלום בגין השקעה בקרן טכנולוגיה עילית</t>
  </si>
  <si>
    <t>סך הכל עמלות ניהול חיצוני</t>
  </si>
  <si>
    <t>תשלום של דמי ניהול משתנים</t>
  </si>
  <si>
    <t>מגדל</t>
  </si>
  <si>
    <t>קסם</t>
  </si>
  <si>
    <t>הראל</t>
  </si>
  <si>
    <t>סך דמי ניהול משתנים</t>
  </si>
  <si>
    <t>סך הכל נכסים לסוף שנה קודמת</t>
  </si>
  <si>
    <t>אנליסט השתלמות אשראי ואג"ח</t>
  </si>
  <si>
    <t xml:space="preserve">אנליסט השתלמות אג"ח ממשלות </t>
  </si>
  <si>
    <t xml:space="preserve">אנליסט השתלמות כספי (שקלי) </t>
  </si>
  <si>
    <t>אנליסט השתלמות אשראי ואג"ח עד 25% מניות</t>
  </si>
  <si>
    <t>אנליסט השתלמות משולב - סחיר</t>
  </si>
  <si>
    <t>אנליסט  השתלמות עוקב  מדד S&amp;P500</t>
  </si>
  <si>
    <t xml:space="preserve">אנליסט השתלמות עוקב מדדי מניות </t>
  </si>
  <si>
    <t>אנליסט השתלמות עוקב מדדים - גמיש</t>
  </si>
  <si>
    <t>סוף מידע</t>
  </si>
  <si>
    <t>הראל קרנות מדד</t>
  </si>
  <si>
    <t>מיטב</t>
  </si>
  <si>
    <t>אי.בי.אי</t>
  </si>
  <si>
    <t>מור</t>
  </si>
  <si>
    <t>ברוקר לידר הנפקות</t>
  </si>
  <si>
    <t>א. השווי המשוערך של  נכסי הקופה או המסלול נכון ליום 31 בדצמבר של שנת הכספים שהסתיימה 20XX (2025)</t>
  </si>
  <si>
    <t>ב. השווי המשוערך של נכסי הקופה או המסלול נכון ליום 31 בדצמבר של שנת הכספים שהסתיימה לפני 20XX - 1 או לתקופה אחרת לפי הענין  (2024) עבור קופות חדשות ראה מטה***</t>
  </si>
  <si>
    <t>18. שיעור מגבלת עמלת ניהול חיצוני שהמשקיע המוסדי הצהיר עליה בהתאם לתקנה 2א לתקנות הוצאות ישירות עבור שנת הכספים הבאה+ 1 (2026)</t>
  </si>
  <si>
    <r>
      <t xml:space="preserve">נספח 1- סך  ההוצאות הישירות ששולמו בעד כל סוג של הוצאה ישירה לתקופה המסתיימת ביום </t>
    </r>
    <r>
      <rPr>
        <b/>
        <sz val="12"/>
        <color theme="1"/>
        <rFont val="Arial Narrow"/>
        <family val="2"/>
      </rPr>
      <t>31.12.2025</t>
    </r>
  </si>
  <si>
    <r>
      <t xml:space="preserve">נספח 1- סך  ההוצאות הישירות ששולמו בעד כל סוג של הוצאה ישירה לתקופה המסתיימת ביום </t>
    </r>
    <r>
      <rPr>
        <b/>
        <sz val="12"/>
        <color theme="1"/>
        <rFont val="Arial Narrow"/>
        <family val="2"/>
      </rPr>
      <t>31.12.2025 - קרנות השתלמות</t>
    </r>
  </si>
  <si>
    <t>ב. השווי המשוערך של נכסי הקופה או המסלול נכון ליום 31 בדצמבר של שנת הכספים שהסתיימה לפני 20XX - 1 או לתקופה אחרת לפי הענין  (2024)</t>
  </si>
  <si>
    <t>נספח 3 - פירוט עמלות ניהול חיצוני לשנה המסתיימת ביום 31.12.25</t>
  </si>
  <si>
    <t>מור קרנות נאמנ</t>
  </si>
  <si>
    <t>נספח 2 – פרוט עמלות והוצאות שאינן עמלות ניהול חיצוני לשנה המסתיימת ביום 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</si>
</sst>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-* #,##0.00_-;\-* #,##0.00_-;_-* &quot;-&quot;??_-;_-@_-"/>
  </numFmts>
  <fonts count="22" x14ac:knownFonts="1"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"/>
      <scheme val="minor"/>
    </font>
    <font>
      <b/>
      <sz val="16"/>
      <color theme="1"/>
      <name val="Arial"/>
      <family val="2"/>
      <scheme val="minor"/>
    </font>
    <font>
      <sz val="11"/>
      <name val="Arial"/>
      <family val="2"/>
      <charset val="1"/>
      <scheme val="minor"/>
    </font>
    <font>
      <b/>
      <sz val="12"/>
      <color theme="1"/>
      <name val="David"/>
      <family val="2"/>
      <charset val="177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sz val="10"/>
      <color rgb="FF00008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  <charset val="1"/>
      <scheme val="minor"/>
    </font>
    <font>
      <sz val="9"/>
      <color theme="1"/>
      <name val="Arial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4" fillId="0" borderId="0" xfId="0" applyFont="1" applyFill="1"/>
    <xf numFmtId="0" fontId="5" fillId="0" borderId="3" xfId="0" applyFont="1" applyBorder="1" applyAlignment="1">
      <alignment vertical="center" readingOrder="2"/>
    </xf>
    <xf numFmtId="0" fontId="5" fillId="0" borderId="4" xfId="0" applyFont="1" applyBorder="1" applyAlignment="1">
      <alignment vertical="center" readingOrder="2"/>
    </xf>
    <xf numFmtId="0" fontId="0" fillId="0" borderId="5" xfId="0" applyBorder="1"/>
    <xf numFmtId="0" fontId="0" fillId="0" borderId="5" xfId="0" applyFill="1" applyBorder="1"/>
    <xf numFmtId="0" fontId="7" fillId="0" borderId="5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2" borderId="5" xfId="2" applyFont="1" applyFill="1" applyBorder="1" applyAlignment="1">
      <alignment horizontal="center" vertical="center" wrapText="1"/>
    </xf>
    <xf numFmtId="0" fontId="10" fillId="0" borderId="5" xfId="0" applyFont="1" applyBorder="1"/>
    <xf numFmtId="0" fontId="11" fillId="0" borderId="5" xfId="0" applyFont="1" applyFill="1" applyBorder="1"/>
    <xf numFmtId="0" fontId="9" fillId="0" borderId="5" xfId="2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right" readingOrder="2"/>
    </xf>
    <xf numFmtId="0" fontId="0" fillId="3" borderId="5" xfId="0" applyFill="1" applyBorder="1"/>
    <xf numFmtId="164" fontId="11" fillId="3" borderId="5" xfId="1" applyFont="1" applyFill="1" applyBorder="1"/>
    <xf numFmtId="0" fontId="12" fillId="0" borderId="5" xfId="0" applyFont="1" applyBorder="1" applyAlignment="1">
      <alignment horizontal="right"/>
    </xf>
    <xf numFmtId="164" fontId="11" fillId="0" borderId="5" xfId="1" applyFont="1" applyBorder="1"/>
    <xf numFmtId="0" fontId="12" fillId="4" borderId="5" xfId="0" applyFont="1" applyFill="1" applyBorder="1" applyAlignment="1">
      <alignment horizontal="right" readingOrder="2"/>
    </xf>
    <xf numFmtId="0" fontId="12" fillId="0" borderId="5" xfId="0" applyFont="1" applyBorder="1" applyAlignment="1">
      <alignment horizontal="right" wrapText="1"/>
    </xf>
    <xf numFmtId="0" fontId="12" fillId="0" borderId="5" xfId="0" applyFont="1" applyFill="1" applyBorder="1" applyAlignment="1">
      <alignment horizontal="right" readingOrder="2"/>
    </xf>
    <xf numFmtId="164" fontId="11" fillId="0" borderId="5" xfId="1" applyFont="1" applyFill="1" applyBorder="1"/>
    <xf numFmtId="0" fontId="12" fillId="0" borderId="5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right" wrapText="1" readingOrder="2"/>
    </xf>
    <xf numFmtId="0" fontId="12" fillId="0" borderId="5" xfId="0" applyFont="1" applyFill="1" applyBorder="1" applyAlignment="1">
      <alignment horizontal="right" wrapText="1"/>
    </xf>
    <xf numFmtId="0" fontId="12" fillId="0" borderId="5" xfId="0" applyFont="1" applyBorder="1" applyAlignment="1">
      <alignment horizontal="right" readingOrder="2"/>
    </xf>
    <xf numFmtId="0" fontId="8" fillId="0" borderId="5" xfId="0" applyFont="1" applyFill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12" fillId="4" borderId="5" xfId="0" applyFont="1" applyFill="1" applyBorder="1" applyAlignment="1">
      <alignment horizontal="right" wrapText="1" readingOrder="2"/>
    </xf>
    <xf numFmtId="0" fontId="9" fillId="0" borderId="5" xfId="0" applyFont="1" applyFill="1" applyBorder="1" applyAlignment="1">
      <alignment horizontal="center" vertical="center" wrapText="1"/>
    </xf>
    <xf numFmtId="10" fontId="0" fillId="3" borderId="5" xfId="3" applyNumberFormat="1" applyFont="1" applyFill="1" applyBorder="1" applyAlignment="1">
      <alignment horizontal="center" vertical="center"/>
    </xf>
    <xf numFmtId="10" fontId="0" fillId="3" borderId="5" xfId="3" applyNumberFormat="1" applyFont="1" applyFill="1" applyBorder="1" applyAlignment="1">
      <alignment vertical="center"/>
    </xf>
    <xf numFmtId="164" fontId="0" fillId="3" borderId="5" xfId="1" applyFont="1" applyFill="1" applyBorder="1" applyAlignment="1">
      <alignment vertical="center"/>
    </xf>
    <xf numFmtId="164" fontId="11" fillId="3" borderId="5" xfId="1" applyFont="1" applyFill="1" applyBorder="1" applyAlignment="1"/>
    <xf numFmtId="164" fontId="11" fillId="0" borderId="5" xfId="1" applyFont="1" applyBorder="1" applyAlignment="1"/>
    <xf numFmtId="164" fontId="0" fillId="3" borderId="5" xfId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center"/>
    </xf>
    <xf numFmtId="0" fontId="17" fillId="0" borderId="5" xfId="0" applyFont="1" applyFill="1" applyBorder="1" applyAlignment="1">
      <alignment horizontal="justify" vertical="center" wrapText="1" readingOrder="2"/>
    </xf>
    <xf numFmtId="0" fontId="18" fillId="0" borderId="5" xfId="0" applyFont="1" applyFill="1" applyBorder="1" applyAlignment="1">
      <alignment horizontal="center" vertical="center" wrapText="1" readingOrder="2"/>
    </xf>
    <xf numFmtId="0" fontId="18" fillId="4" borderId="5" xfId="0" applyFont="1" applyFill="1" applyBorder="1" applyAlignment="1">
      <alignment horizontal="right" vertical="center" wrapText="1"/>
    </xf>
    <xf numFmtId="0" fontId="14" fillId="4" borderId="5" xfId="0" applyFont="1" applyFill="1" applyBorder="1" applyAlignment="1">
      <alignment horizontal="justify" vertical="center" wrapText="1" readingOrder="2"/>
    </xf>
    <xf numFmtId="0" fontId="18" fillId="0" borderId="5" xfId="0" applyFont="1" applyFill="1" applyBorder="1" applyAlignment="1">
      <alignment horizontal="right" vertical="center" wrapText="1" readingOrder="2"/>
    </xf>
    <xf numFmtId="0" fontId="14" fillId="0" borderId="5" xfId="0" applyFont="1" applyFill="1" applyBorder="1" applyAlignment="1">
      <alignment horizontal="justify" vertical="center" wrapText="1" readingOrder="2"/>
    </xf>
    <xf numFmtId="0" fontId="14" fillId="0" borderId="5" xfId="0" applyFont="1" applyFill="1" applyBorder="1" applyAlignment="1">
      <alignment horizontal="right" vertical="center" wrapText="1" readingOrder="2"/>
    </xf>
    <xf numFmtId="0" fontId="19" fillId="0" borderId="5" xfId="0" applyFont="1" applyFill="1" applyBorder="1" applyAlignment="1">
      <alignment horizontal="center" vertical="center" wrapText="1" readingOrder="2"/>
    </xf>
    <xf numFmtId="0" fontId="14" fillId="0" borderId="5" xfId="4" applyFont="1" applyFill="1" applyBorder="1" applyAlignment="1">
      <alignment horizontal="right" vertical="center" wrapText="1" readingOrder="2"/>
    </xf>
    <xf numFmtId="2" fontId="19" fillId="0" borderId="5" xfId="0" applyNumberFormat="1" applyFont="1" applyFill="1" applyBorder="1" applyAlignment="1">
      <alignment horizontal="center" vertical="center" wrapText="1" readingOrder="2"/>
    </xf>
    <xf numFmtId="2" fontId="14" fillId="4" borderId="5" xfId="0" applyNumberFormat="1" applyFont="1" applyFill="1" applyBorder="1" applyAlignment="1">
      <alignment horizontal="center" vertical="center" wrapText="1" readingOrder="2"/>
    </xf>
    <xf numFmtId="0" fontId="17" fillId="0" borderId="5" xfId="0" applyFont="1" applyFill="1" applyBorder="1" applyAlignment="1">
      <alignment horizontal="right" vertical="center" wrapText="1" readingOrder="2"/>
    </xf>
    <xf numFmtId="0" fontId="14" fillId="4" borderId="5" xfId="0" applyFont="1" applyFill="1" applyBorder="1" applyAlignment="1">
      <alignment horizontal="center" vertical="center" wrapText="1" readingOrder="2"/>
    </xf>
    <xf numFmtId="164" fontId="19" fillId="4" borderId="5" xfId="1" applyFont="1" applyFill="1" applyBorder="1" applyAlignment="1">
      <alignment horizontal="right" vertical="center" wrapText="1" indent="7" readingOrder="2"/>
    </xf>
    <xf numFmtId="2" fontId="19" fillId="5" borderId="5" xfId="0" applyNumberFormat="1" applyFont="1" applyFill="1" applyBorder="1" applyAlignment="1">
      <alignment horizontal="center" vertical="center" wrapText="1" readingOrder="2"/>
    </xf>
    <xf numFmtId="0" fontId="19" fillId="5" borderId="5" xfId="0" applyFont="1" applyFill="1" applyBorder="1" applyAlignment="1">
      <alignment horizontal="center" vertical="center" wrapText="1" readingOrder="2"/>
    </xf>
    <xf numFmtId="4" fontId="19" fillId="5" borderId="5" xfId="1" applyNumberFormat="1" applyFont="1" applyFill="1" applyBorder="1" applyAlignment="1">
      <alignment horizontal="center" vertical="center" wrapText="1" readingOrder="2"/>
    </xf>
    <xf numFmtId="4" fontId="14" fillId="4" borderId="5" xfId="0" applyNumberFormat="1" applyFont="1" applyFill="1" applyBorder="1" applyAlignment="1">
      <alignment horizontal="center" vertical="center" wrapText="1" readingOrder="2"/>
    </xf>
    <xf numFmtId="164" fontId="19" fillId="5" borderId="5" xfId="1" applyNumberFormat="1" applyFont="1" applyFill="1" applyBorder="1" applyAlignment="1">
      <alignment horizontal="right" vertical="center" wrapText="1" indent="8" readingOrder="2"/>
    </xf>
    <xf numFmtId="164" fontId="19" fillId="5" borderId="5" xfId="0" applyNumberFormat="1" applyFont="1" applyFill="1" applyBorder="1" applyAlignment="1">
      <alignment horizontal="right" vertical="center" wrapText="1" indent="8" readingOrder="2"/>
    </xf>
    <xf numFmtId="0" fontId="18" fillId="4" borderId="5" xfId="0" applyFont="1" applyFill="1" applyBorder="1" applyAlignment="1">
      <alignment horizontal="right" vertical="center" wrapText="1" readingOrder="2"/>
    </xf>
    <xf numFmtId="164" fontId="19" fillId="4" borderId="5" xfId="0" applyNumberFormat="1" applyFont="1" applyFill="1" applyBorder="1" applyAlignment="1">
      <alignment horizontal="right" vertical="center" wrapText="1" indent="8" readingOrder="2"/>
    </xf>
    <xf numFmtId="4" fontId="19" fillId="4" borderId="5" xfId="1" applyNumberFormat="1" applyFont="1" applyFill="1" applyBorder="1" applyAlignment="1">
      <alignment horizontal="center" vertical="center" wrapText="1" readingOrder="2"/>
    </xf>
    <xf numFmtId="164" fontId="19" fillId="5" borderId="5" xfId="0" applyNumberFormat="1" applyFont="1" applyFill="1" applyBorder="1" applyAlignment="1">
      <alignment horizontal="center" vertical="center" wrapText="1" readingOrder="2"/>
    </xf>
    <xf numFmtId="2" fontId="0" fillId="0" borderId="0" xfId="0" applyNumberFormat="1"/>
    <xf numFmtId="164" fontId="0" fillId="0" borderId="0" xfId="1" applyFont="1"/>
    <xf numFmtId="43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21" fillId="0" borderId="6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 readingOrder="2"/>
    </xf>
    <xf numFmtId="0" fontId="20" fillId="0" borderId="0" xfId="0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3" xfId="4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150024" y="0"/>
          <a:ext cx="1391478" cy="54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007399" y="0"/>
          <a:ext cx="1391478" cy="389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5616999" y="0"/>
          <a:ext cx="1391478" cy="265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016799" y="0"/>
          <a:ext cx="1391478" cy="54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rightToLeft="1" workbookViewId="0">
      <selection activeCell="C12" sqref="C12"/>
    </sheetView>
  </sheetViews>
  <sheetFormatPr defaultColWidth="0" defaultRowHeight="14.25" zeroHeight="1" x14ac:dyDescent="0.2"/>
  <cols>
    <col min="1" max="1" width="77.75" bestFit="1" customWidth="1"/>
    <col min="2" max="2" width="6" style="28" bestFit="1" customWidth="1"/>
    <col min="3" max="3" width="18.125" style="38" customWidth="1"/>
    <col min="4" max="4" width="0" hidden="1" customWidth="1"/>
    <col min="5" max="16384" width="9" hidden="1"/>
  </cols>
  <sheetData>
    <row r="1" spans="1:4" ht="20.25" x14ac:dyDescent="0.2">
      <c r="A1" s="68" t="s">
        <v>75</v>
      </c>
      <c r="B1" s="69"/>
      <c r="C1" s="69"/>
      <c r="D1" s="73" t="s">
        <v>158</v>
      </c>
    </row>
    <row r="2" spans="1:4" ht="15.75" x14ac:dyDescent="0.2">
      <c r="A2" s="70" t="s">
        <v>167</v>
      </c>
      <c r="B2" s="70"/>
      <c r="C2" s="71"/>
      <c r="D2" s="73"/>
    </row>
    <row r="3" spans="1:4" ht="15" x14ac:dyDescent="0.2">
      <c r="A3" s="8"/>
      <c r="B3" s="9"/>
      <c r="C3" s="31" t="s">
        <v>76</v>
      </c>
      <c r="D3" s="73"/>
    </row>
    <row r="4" spans="1:4" ht="15" x14ac:dyDescent="0.25">
      <c r="A4" s="11" t="s">
        <v>3</v>
      </c>
      <c r="B4" s="12"/>
      <c r="C4" s="31"/>
      <c r="D4" s="73"/>
    </row>
    <row r="5" spans="1:4" x14ac:dyDescent="0.2">
      <c r="A5" s="19" t="s">
        <v>5</v>
      </c>
      <c r="B5" s="15"/>
      <c r="C5" s="16">
        <f>C6+C7</f>
        <v>4648.9017397610005</v>
      </c>
      <c r="D5" s="73"/>
    </row>
    <row r="6" spans="1:4" x14ac:dyDescent="0.2">
      <c r="A6" s="17" t="s">
        <v>6</v>
      </c>
      <c r="B6" s="5" t="s">
        <v>7</v>
      </c>
      <c r="C6" s="18">
        <v>0</v>
      </c>
      <c r="D6" s="73"/>
    </row>
    <row r="7" spans="1:4" x14ac:dyDescent="0.2">
      <c r="A7" s="17" t="s">
        <v>8</v>
      </c>
      <c r="B7" s="5" t="s">
        <v>9</v>
      </c>
      <c r="C7" s="18">
        <v>4648.9017397610005</v>
      </c>
      <c r="D7" s="73"/>
    </row>
    <row r="8" spans="1:4" ht="28.5" x14ac:dyDescent="0.2">
      <c r="A8" s="30" t="s">
        <v>10</v>
      </c>
      <c r="B8" s="15"/>
      <c r="C8" s="16">
        <f>C9+C10</f>
        <v>0</v>
      </c>
      <c r="D8" s="73"/>
    </row>
    <row r="9" spans="1:4" x14ac:dyDescent="0.2">
      <c r="A9" s="17" t="s">
        <v>11</v>
      </c>
      <c r="B9" s="5" t="s">
        <v>12</v>
      </c>
      <c r="C9" s="18">
        <v>0</v>
      </c>
      <c r="D9" s="73"/>
    </row>
    <row r="10" spans="1:4" x14ac:dyDescent="0.2">
      <c r="A10" s="17" t="s">
        <v>13</v>
      </c>
      <c r="B10" s="5" t="s">
        <v>14</v>
      </c>
      <c r="C10" s="18"/>
      <c r="D10" s="73"/>
    </row>
    <row r="11" spans="1:4" x14ac:dyDescent="0.2">
      <c r="A11" s="19" t="s">
        <v>15</v>
      </c>
      <c r="B11" s="15"/>
      <c r="C11" s="16">
        <f>C12+C13</f>
        <v>10.940911006666667</v>
      </c>
      <c r="D11" s="73"/>
    </row>
    <row r="12" spans="1:4" x14ac:dyDescent="0.2">
      <c r="A12" s="17" t="s">
        <v>16</v>
      </c>
      <c r="B12" s="5" t="s">
        <v>17</v>
      </c>
      <c r="C12" s="18">
        <v>10.940911006666667</v>
      </c>
      <c r="D12" s="73"/>
    </row>
    <row r="13" spans="1:4" x14ac:dyDescent="0.2">
      <c r="A13" s="17" t="s">
        <v>18</v>
      </c>
      <c r="B13" s="5" t="s">
        <v>19</v>
      </c>
      <c r="C13" s="18">
        <v>0</v>
      </c>
      <c r="D13" s="73"/>
    </row>
    <row r="14" spans="1:4" x14ac:dyDescent="0.2">
      <c r="A14" s="19" t="s">
        <v>20</v>
      </c>
      <c r="B14" s="5" t="s">
        <v>21</v>
      </c>
      <c r="C14" s="18">
        <v>12201.380730000001</v>
      </c>
      <c r="D14" s="73"/>
    </row>
    <row r="15" spans="1:4" x14ac:dyDescent="0.2">
      <c r="A15" s="19" t="s">
        <v>22</v>
      </c>
      <c r="B15" s="5" t="s">
        <v>23</v>
      </c>
      <c r="C15" s="18">
        <v>11.31392</v>
      </c>
      <c r="D15" s="73"/>
    </row>
    <row r="16" spans="1:4" x14ac:dyDescent="0.2">
      <c r="A16" s="19" t="s">
        <v>24</v>
      </c>
      <c r="B16" s="5" t="s">
        <v>25</v>
      </c>
      <c r="C16" s="18"/>
      <c r="D16" s="73"/>
    </row>
    <row r="17" spans="1:4" x14ac:dyDescent="0.2">
      <c r="A17" s="19" t="s">
        <v>26</v>
      </c>
      <c r="B17" s="15" t="s">
        <v>27</v>
      </c>
      <c r="C17" s="16">
        <f>C5+C8+C11+C14+C15+C16</f>
        <v>16872.537300767668</v>
      </c>
      <c r="D17" s="73"/>
    </row>
    <row r="18" spans="1:4" x14ac:dyDescent="0.2">
      <c r="A18" s="19" t="s">
        <v>28</v>
      </c>
      <c r="B18" s="5" t="s">
        <v>29</v>
      </c>
      <c r="C18" s="18">
        <v>32692554.736500002</v>
      </c>
      <c r="D18" s="73"/>
    </row>
    <row r="19" spans="1:4" ht="28.5" x14ac:dyDescent="0.2">
      <c r="A19" s="20" t="s">
        <v>164</v>
      </c>
      <c r="B19" s="5" t="s">
        <v>30</v>
      </c>
      <c r="C19" s="18">
        <v>40268965.965000004</v>
      </c>
      <c r="D19" s="73"/>
    </row>
    <row r="20" spans="1:4" ht="28.5" x14ac:dyDescent="0.2">
      <c r="A20" s="20" t="s">
        <v>165</v>
      </c>
      <c r="B20" s="5" t="s">
        <v>31</v>
      </c>
      <c r="C20" s="18">
        <v>25116143.507999998</v>
      </c>
      <c r="D20" s="73"/>
    </row>
    <row r="21" spans="1:4" x14ac:dyDescent="0.2">
      <c r="A21" s="19" t="s">
        <v>32</v>
      </c>
      <c r="B21" s="15" t="s">
        <v>33</v>
      </c>
      <c r="C21" s="32">
        <f>C17/C18</f>
        <v>5.1609724100056692E-4</v>
      </c>
      <c r="D21" s="73"/>
    </row>
    <row r="22" spans="1:4" x14ac:dyDescent="0.2">
      <c r="A22" s="21"/>
      <c r="B22" s="5"/>
      <c r="C22" s="22"/>
      <c r="D22" s="73"/>
    </row>
    <row r="23" spans="1:4" ht="15" x14ac:dyDescent="0.25">
      <c r="A23" s="11" t="s">
        <v>34</v>
      </c>
      <c r="B23" s="5"/>
      <c r="C23" s="18"/>
      <c r="D23" s="73"/>
    </row>
    <row r="24" spans="1:4" x14ac:dyDescent="0.2">
      <c r="A24" s="19" t="s">
        <v>35</v>
      </c>
      <c r="B24" s="5" t="s">
        <v>36</v>
      </c>
      <c r="C24" s="18">
        <v>3321.3170256284434</v>
      </c>
      <c r="D24" s="73"/>
    </row>
    <row r="25" spans="1:4" x14ac:dyDescent="0.2">
      <c r="A25" s="19" t="s">
        <v>37</v>
      </c>
      <c r="B25" s="15"/>
      <c r="C25" s="16">
        <f>SUM(C26:C34)</f>
        <v>7208.4964592840233</v>
      </c>
      <c r="D25" s="73"/>
    </row>
    <row r="26" spans="1:4" x14ac:dyDescent="0.2">
      <c r="A26" s="21" t="s">
        <v>38</v>
      </c>
      <c r="B26" s="5" t="s">
        <v>39</v>
      </c>
      <c r="C26" s="18">
        <v>190.61664999999999</v>
      </c>
      <c r="D26" s="73"/>
    </row>
    <row r="27" spans="1:4" x14ac:dyDescent="0.2">
      <c r="A27" s="21" t="s">
        <v>40</v>
      </c>
      <c r="B27" s="5" t="s">
        <v>41</v>
      </c>
      <c r="C27" s="18">
        <v>187.40528400000005</v>
      </c>
      <c r="D27" s="73"/>
    </row>
    <row r="28" spans="1:4" x14ac:dyDescent="0.2">
      <c r="A28" s="23" t="s">
        <v>42</v>
      </c>
      <c r="B28" s="5" t="s">
        <v>43</v>
      </c>
      <c r="C28" s="18">
        <v>0</v>
      </c>
      <c r="D28" s="73"/>
    </row>
    <row r="29" spans="1:4" x14ac:dyDescent="0.2">
      <c r="A29" s="23" t="s">
        <v>44</v>
      </c>
      <c r="B29" s="5" t="s">
        <v>45</v>
      </c>
      <c r="C29" s="18">
        <v>0</v>
      </c>
      <c r="D29" s="73"/>
    </row>
    <row r="30" spans="1:4" ht="28.5" x14ac:dyDescent="0.2">
      <c r="A30" s="24" t="s">
        <v>46</v>
      </c>
      <c r="B30" s="5" t="s">
        <v>47</v>
      </c>
      <c r="C30" s="18">
        <v>522.77293907499859</v>
      </c>
      <c r="D30" s="73"/>
    </row>
    <row r="31" spans="1:4" ht="28.5" x14ac:dyDescent="0.2">
      <c r="A31" s="24" t="s">
        <v>48</v>
      </c>
      <c r="B31" s="5" t="s">
        <v>49</v>
      </c>
      <c r="C31" s="18">
        <v>6307.7015862090248</v>
      </c>
      <c r="D31" s="73"/>
    </row>
    <row r="32" spans="1:4" ht="28.5" x14ac:dyDescent="0.2">
      <c r="A32" s="25" t="s">
        <v>50</v>
      </c>
      <c r="B32" s="5" t="s">
        <v>51</v>
      </c>
      <c r="C32" s="18">
        <v>0</v>
      </c>
      <c r="D32" s="73"/>
    </row>
    <row r="33" spans="1:4" ht="28.5" x14ac:dyDescent="0.2">
      <c r="A33" s="20" t="s">
        <v>52</v>
      </c>
      <c r="B33" s="5" t="s">
        <v>53</v>
      </c>
      <c r="C33" s="18">
        <v>0</v>
      </c>
      <c r="D33" s="73"/>
    </row>
    <row r="34" spans="1:4" x14ac:dyDescent="0.2">
      <c r="A34" s="17" t="s">
        <v>54</v>
      </c>
      <c r="B34" s="5" t="s">
        <v>55</v>
      </c>
      <c r="C34" s="18">
        <v>0</v>
      </c>
      <c r="D34" s="73"/>
    </row>
    <row r="35" spans="1:4" x14ac:dyDescent="0.2">
      <c r="A35" s="19" t="s">
        <v>56</v>
      </c>
      <c r="B35" s="15" t="s">
        <v>57</v>
      </c>
      <c r="C35" s="33">
        <f>C25/C20</f>
        <v>2.870065006989617E-4</v>
      </c>
      <c r="D35" s="73"/>
    </row>
    <row r="36" spans="1:4" x14ac:dyDescent="0.2">
      <c r="A36" s="19" t="s">
        <v>58</v>
      </c>
      <c r="B36" s="15" t="s">
        <v>59</v>
      </c>
      <c r="C36" s="34"/>
      <c r="D36" s="73"/>
    </row>
    <row r="37" spans="1:4" ht="28.5" x14ac:dyDescent="0.2">
      <c r="A37" s="30" t="s">
        <v>60</v>
      </c>
      <c r="B37" s="15" t="s">
        <v>61</v>
      </c>
      <c r="C37" s="34">
        <v>0</v>
      </c>
      <c r="D37" s="73"/>
    </row>
    <row r="38" spans="1:4" x14ac:dyDescent="0.2">
      <c r="A38" s="30" t="s">
        <v>62</v>
      </c>
      <c r="B38" s="15" t="s">
        <v>63</v>
      </c>
      <c r="C38" s="35">
        <v>0</v>
      </c>
      <c r="D38" s="73"/>
    </row>
    <row r="39" spans="1:4" ht="28.5" x14ac:dyDescent="0.2">
      <c r="A39" s="30" t="s">
        <v>64</v>
      </c>
      <c r="B39" s="15" t="s">
        <v>65</v>
      </c>
      <c r="C39" s="33">
        <f>(C25-C38)/C20</f>
        <v>2.870065006989617E-4</v>
      </c>
      <c r="D39" s="73"/>
    </row>
    <row r="40" spans="1:4" ht="15" x14ac:dyDescent="0.25">
      <c r="A40" s="26"/>
      <c r="B40" s="27"/>
      <c r="C40" s="36"/>
      <c r="D40" s="73"/>
    </row>
    <row r="41" spans="1:4" ht="15" x14ac:dyDescent="0.25">
      <c r="A41" s="11" t="s">
        <v>66</v>
      </c>
      <c r="B41" s="27"/>
      <c r="C41" s="36"/>
      <c r="D41" s="73"/>
    </row>
    <row r="42" spans="1:4" x14ac:dyDescent="0.2">
      <c r="A42" s="30" t="s">
        <v>67</v>
      </c>
      <c r="B42" s="15" t="s">
        <v>68</v>
      </c>
      <c r="C42" s="35">
        <f>C17+C25-C38</f>
        <v>24081.03376005169</v>
      </c>
      <c r="D42" s="73"/>
    </row>
    <row r="43" spans="1:4" x14ac:dyDescent="0.2">
      <c r="A43" s="30" t="s">
        <v>69</v>
      </c>
      <c r="B43" s="15" t="s">
        <v>70</v>
      </c>
      <c r="C43" s="33">
        <f>C42/C18</f>
        <v>7.365907606225134E-4</v>
      </c>
      <c r="D43" s="73"/>
    </row>
    <row r="44" spans="1:4" x14ac:dyDescent="0.2">
      <c r="A44" s="17"/>
      <c r="B44" s="5"/>
      <c r="C44" s="36"/>
      <c r="D44" s="73"/>
    </row>
    <row r="45" spans="1:4" ht="15" x14ac:dyDescent="0.25">
      <c r="A45" s="11" t="s">
        <v>71</v>
      </c>
      <c r="B45" s="27"/>
      <c r="C45" s="36"/>
      <c r="D45" s="73"/>
    </row>
    <row r="46" spans="1:4" ht="28.5" x14ac:dyDescent="0.2">
      <c r="A46" s="30" t="s">
        <v>166</v>
      </c>
      <c r="B46" s="15" t="s">
        <v>72</v>
      </c>
      <c r="C46" s="37"/>
      <c r="D46" s="73"/>
    </row>
    <row r="47" spans="1:4" x14ac:dyDescent="0.2">
      <c r="A47" s="30" t="s">
        <v>73</v>
      </c>
      <c r="B47" s="15" t="s">
        <v>74</v>
      </c>
      <c r="C47" s="37"/>
      <c r="D47" s="73"/>
    </row>
    <row r="48" spans="1:4" hidden="1" x14ac:dyDescent="0.2">
      <c r="A48" s="72" t="s">
        <v>158</v>
      </c>
      <c r="B48" s="72"/>
      <c r="C48" s="72"/>
    </row>
  </sheetData>
  <mergeCells count="4">
    <mergeCell ref="A1:C1"/>
    <mergeCell ref="A2:C2"/>
    <mergeCell ref="A48:C48"/>
    <mergeCell ref="D1:D47"/>
  </mergeCells>
  <conditionalFormatting sqref="A37">
    <cfRule type="cellIs" dxfId="1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rightToLeft="1" workbookViewId="0">
      <selection sqref="A1:B1"/>
    </sheetView>
  </sheetViews>
  <sheetFormatPr defaultColWidth="0" defaultRowHeight="14.25" zeroHeight="1" x14ac:dyDescent="0.2"/>
  <cols>
    <col min="1" max="1" width="54.875" customWidth="1"/>
    <col min="2" max="2" width="28.875" customWidth="1"/>
    <col min="3" max="3" width="0" hidden="1" customWidth="1"/>
    <col min="4" max="16384" width="9" hidden="1"/>
  </cols>
  <sheetData>
    <row r="1" spans="1:3" ht="25.5" customHeight="1" x14ac:dyDescent="0.2">
      <c r="A1" s="75"/>
      <c r="B1" s="75"/>
      <c r="C1" s="73" t="s">
        <v>158</v>
      </c>
    </row>
    <row r="2" spans="1:3" ht="15.75" x14ac:dyDescent="0.2">
      <c r="A2" s="76" t="s">
        <v>172</v>
      </c>
      <c r="B2" s="76"/>
      <c r="C2" s="73"/>
    </row>
    <row r="3" spans="1:3" ht="18" x14ac:dyDescent="0.25">
      <c r="A3" s="74" t="s">
        <v>78</v>
      </c>
      <c r="B3" s="74"/>
      <c r="C3" s="73"/>
    </row>
    <row r="4" spans="1:3" x14ac:dyDescent="0.2">
      <c r="A4" s="41"/>
      <c r="B4" s="42" t="s">
        <v>79</v>
      </c>
      <c r="C4" s="73"/>
    </row>
    <row r="5" spans="1:3" x14ac:dyDescent="0.2">
      <c r="A5" s="43" t="s">
        <v>80</v>
      </c>
      <c r="B5" s="44"/>
      <c r="C5" s="73"/>
    </row>
    <row r="6" spans="1:3" x14ac:dyDescent="0.2">
      <c r="A6" s="45" t="s">
        <v>81</v>
      </c>
      <c r="B6" s="46"/>
      <c r="C6" s="73"/>
    </row>
    <row r="7" spans="1:3" x14ac:dyDescent="0.2">
      <c r="A7" s="47" t="s">
        <v>82</v>
      </c>
      <c r="B7" s="48" t="s">
        <v>77</v>
      </c>
      <c r="C7" s="73"/>
    </row>
    <row r="8" spans="1:3" x14ac:dyDescent="0.2">
      <c r="A8" s="47" t="s">
        <v>83</v>
      </c>
      <c r="B8" s="48" t="s">
        <v>77</v>
      </c>
      <c r="C8" s="73"/>
    </row>
    <row r="9" spans="1:3" x14ac:dyDescent="0.2">
      <c r="A9" s="47" t="s">
        <v>84</v>
      </c>
      <c r="B9" s="48" t="s">
        <v>77</v>
      </c>
      <c r="C9" s="73"/>
    </row>
    <row r="10" spans="1:3" x14ac:dyDescent="0.2">
      <c r="A10" s="43" t="s">
        <v>85</v>
      </c>
      <c r="B10" s="44"/>
      <c r="C10" s="73"/>
    </row>
    <row r="11" spans="1:3" x14ac:dyDescent="0.2">
      <c r="A11" s="49" t="s">
        <v>86</v>
      </c>
      <c r="B11" s="50">
        <v>2899.3026919830018</v>
      </c>
      <c r="C11" s="73"/>
    </row>
    <row r="12" spans="1:3" x14ac:dyDescent="0.2">
      <c r="A12" s="49" t="s">
        <v>88</v>
      </c>
      <c r="B12" s="50">
        <v>576.30751228300244</v>
      </c>
      <c r="C12" s="73"/>
    </row>
    <row r="13" spans="1:3" x14ac:dyDescent="0.2">
      <c r="A13" s="49" t="s">
        <v>87</v>
      </c>
      <c r="B13" s="50">
        <v>339.79429916000453</v>
      </c>
      <c r="C13" s="73"/>
    </row>
    <row r="14" spans="1:3" x14ac:dyDescent="0.2">
      <c r="A14" s="49" t="s">
        <v>163</v>
      </c>
      <c r="B14" s="50">
        <v>316.72839599099632</v>
      </c>
      <c r="C14" s="73"/>
    </row>
    <row r="15" spans="1:3" x14ac:dyDescent="0.2">
      <c r="A15" s="49" t="s">
        <v>160</v>
      </c>
      <c r="B15" s="50">
        <v>308.32576290399709</v>
      </c>
      <c r="C15" s="73"/>
    </row>
    <row r="16" spans="1:3" x14ac:dyDescent="0.2">
      <c r="A16" s="49" t="s">
        <v>89</v>
      </c>
      <c r="B16" s="50">
        <v>208.44307743999755</v>
      </c>
      <c r="C16" s="73"/>
    </row>
    <row r="17" spans="1:3" x14ac:dyDescent="0.2">
      <c r="A17" s="43" t="s">
        <v>90</v>
      </c>
      <c r="B17" s="54">
        <f>SUM(B11:B16)</f>
        <v>4648.9017397609996</v>
      </c>
      <c r="C17" s="73"/>
    </row>
    <row r="18" spans="1:3" x14ac:dyDescent="0.2">
      <c r="A18" s="52"/>
      <c r="B18" s="46"/>
      <c r="C18" s="73"/>
    </row>
    <row r="19" spans="1:3" x14ac:dyDescent="0.2">
      <c r="A19" s="43" t="s">
        <v>91</v>
      </c>
      <c r="B19" s="44"/>
      <c r="C19" s="73"/>
    </row>
    <row r="20" spans="1:3" x14ac:dyDescent="0.2">
      <c r="A20" s="43" t="s">
        <v>81</v>
      </c>
      <c r="B20" s="44"/>
      <c r="C20" s="73"/>
    </row>
    <row r="21" spans="1:3" x14ac:dyDescent="0.2">
      <c r="A21" s="49" t="s">
        <v>92</v>
      </c>
      <c r="B21" s="48" t="s">
        <v>77</v>
      </c>
      <c r="C21" s="73"/>
    </row>
    <row r="22" spans="1:3" x14ac:dyDescent="0.2">
      <c r="A22" s="49" t="s">
        <v>93</v>
      </c>
      <c r="B22" s="48" t="s">
        <v>77</v>
      </c>
      <c r="C22" s="73"/>
    </row>
    <row r="23" spans="1:3" x14ac:dyDescent="0.2">
      <c r="A23" s="49" t="s">
        <v>84</v>
      </c>
      <c r="B23" s="48" t="s">
        <v>77</v>
      </c>
      <c r="C23" s="73"/>
    </row>
    <row r="24" spans="1:3" x14ac:dyDescent="0.2">
      <c r="A24" s="43" t="s">
        <v>85</v>
      </c>
      <c r="B24" s="44"/>
      <c r="C24" s="73"/>
    </row>
    <row r="25" spans="1:3" x14ac:dyDescent="0.2">
      <c r="A25" s="49" t="s">
        <v>92</v>
      </c>
      <c r="B25" s="50"/>
      <c r="C25" s="73"/>
    </row>
    <row r="26" spans="1:3" x14ac:dyDescent="0.2">
      <c r="A26" s="47" t="s">
        <v>93</v>
      </c>
      <c r="B26" s="48" t="s">
        <v>77</v>
      </c>
      <c r="C26" s="73"/>
    </row>
    <row r="27" spans="1:3" x14ac:dyDescent="0.2">
      <c r="A27" s="47" t="s">
        <v>84</v>
      </c>
      <c r="B27" s="48" t="s">
        <v>77</v>
      </c>
      <c r="C27" s="73"/>
    </row>
    <row r="28" spans="1:3" x14ac:dyDescent="0.2">
      <c r="A28" s="43" t="s">
        <v>94</v>
      </c>
      <c r="B28" s="51">
        <f>SUM(B25:B27)</f>
        <v>0</v>
      </c>
      <c r="C28" s="73"/>
    </row>
    <row r="29" spans="1:3" x14ac:dyDescent="0.2">
      <c r="A29" s="47"/>
      <c r="B29" s="46"/>
      <c r="C29" s="73"/>
    </row>
    <row r="30" spans="1:3" x14ac:dyDescent="0.2">
      <c r="A30" s="43" t="s">
        <v>95</v>
      </c>
      <c r="B30" s="44"/>
      <c r="C30" s="73"/>
    </row>
    <row r="31" spans="1:3" x14ac:dyDescent="0.2">
      <c r="A31" s="47" t="s">
        <v>96</v>
      </c>
      <c r="B31" s="50">
        <v>10.940911006666667</v>
      </c>
      <c r="C31" s="73"/>
    </row>
    <row r="32" spans="1:3" x14ac:dyDescent="0.2">
      <c r="A32" s="47" t="s">
        <v>97</v>
      </c>
      <c r="B32" s="48" t="s">
        <v>77</v>
      </c>
      <c r="C32" s="73"/>
    </row>
    <row r="33" spans="1:3" x14ac:dyDescent="0.2">
      <c r="A33" s="47" t="s">
        <v>84</v>
      </c>
      <c r="B33" s="48" t="s">
        <v>77</v>
      </c>
      <c r="C33" s="73"/>
    </row>
    <row r="34" spans="1:3" x14ac:dyDescent="0.2">
      <c r="A34" s="43" t="s">
        <v>98</v>
      </c>
      <c r="B34" s="51">
        <f>SUM(B31:B33)</f>
        <v>10.940911006666667</v>
      </c>
      <c r="C34" s="73"/>
    </row>
    <row r="35" spans="1:3" x14ac:dyDescent="0.2">
      <c r="A35" s="45"/>
      <c r="B35" s="46"/>
      <c r="C35" s="73"/>
    </row>
    <row r="36" spans="1:3" x14ac:dyDescent="0.2">
      <c r="A36" s="43" t="s">
        <v>99</v>
      </c>
      <c r="B36" s="44"/>
      <c r="C36" s="73"/>
    </row>
    <row r="37" spans="1:3" x14ac:dyDescent="0.2">
      <c r="A37" s="47" t="s">
        <v>96</v>
      </c>
      <c r="B37" s="48" t="s">
        <v>77</v>
      </c>
      <c r="C37" s="73"/>
    </row>
    <row r="38" spans="1:3" x14ac:dyDescent="0.2">
      <c r="A38" s="47" t="s">
        <v>97</v>
      </c>
      <c r="B38" s="48" t="s">
        <v>77</v>
      </c>
      <c r="C38" s="73"/>
    </row>
    <row r="39" spans="1:3" x14ac:dyDescent="0.2">
      <c r="A39" s="47" t="s">
        <v>84</v>
      </c>
      <c r="B39" s="48" t="s">
        <v>77</v>
      </c>
      <c r="C39" s="73"/>
    </row>
    <row r="40" spans="1:3" x14ac:dyDescent="0.2">
      <c r="A40" s="43" t="s">
        <v>100</v>
      </c>
      <c r="B40" s="53" t="s">
        <v>77</v>
      </c>
      <c r="C40" s="73"/>
    </row>
    <row r="41" spans="1:3" x14ac:dyDescent="0.2">
      <c r="A41" s="47"/>
      <c r="B41" s="46"/>
      <c r="C41" s="73"/>
    </row>
    <row r="42" spans="1:3" x14ac:dyDescent="0.2">
      <c r="A42" s="43" t="s">
        <v>101</v>
      </c>
      <c r="B42" s="54">
        <v>12201.380730000001</v>
      </c>
      <c r="C42" s="73"/>
    </row>
    <row r="43" spans="1:3" x14ac:dyDescent="0.2">
      <c r="A43" s="45"/>
      <c r="B43" s="46"/>
      <c r="C43" s="73"/>
    </row>
    <row r="44" spans="1:3" x14ac:dyDescent="0.2">
      <c r="A44" s="43" t="s">
        <v>102</v>
      </c>
      <c r="B44" s="44"/>
      <c r="C44" s="73"/>
    </row>
    <row r="45" spans="1:3" x14ac:dyDescent="0.2">
      <c r="A45" s="47" t="s">
        <v>96</v>
      </c>
      <c r="B45" s="50">
        <v>11.31392</v>
      </c>
      <c r="C45" s="73"/>
    </row>
    <row r="46" spans="1:3" x14ac:dyDescent="0.2">
      <c r="A46" s="47" t="s">
        <v>97</v>
      </c>
      <c r="B46" s="48" t="s">
        <v>77</v>
      </c>
      <c r="C46" s="73"/>
    </row>
    <row r="47" spans="1:3" x14ac:dyDescent="0.2">
      <c r="A47" s="47" t="s">
        <v>84</v>
      </c>
      <c r="B47" s="48" t="s">
        <v>77</v>
      </c>
      <c r="C47" s="73"/>
    </row>
    <row r="48" spans="1:3" x14ac:dyDescent="0.2">
      <c r="A48" s="43" t="s">
        <v>103</v>
      </c>
      <c r="B48" s="51">
        <f>SUM(B45:B47)</f>
        <v>11.31392</v>
      </c>
      <c r="C48" s="73"/>
    </row>
    <row r="49" spans="1:3" x14ac:dyDescent="0.2">
      <c r="A49" s="47"/>
      <c r="B49" s="46"/>
      <c r="C49" s="73"/>
    </row>
    <row r="50" spans="1:3" x14ac:dyDescent="0.2">
      <c r="A50" s="43" t="s">
        <v>104</v>
      </c>
      <c r="B50" s="44"/>
      <c r="C50" s="73"/>
    </row>
    <row r="51" spans="1:3" x14ac:dyDescent="0.2">
      <c r="A51" s="47" t="s">
        <v>96</v>
      </c>
      <c r="B51" s="48" t="s">
        <v>77</v>
      </c>
      <c r="C51" s="73"/>
    </row>
    <row r="52" spans="1:3" x14ac:dyDescent="0.2">
      <c r="A52" s="47" t="s">
        <v>97</v>
      </c>
      <c r="B52" s="48" t="s">
        <v>77</v>
      </c>
      <c r="C52" s="73"/>
    </row>
    <row r="53" spans="1:3" x14ac:dyDescent="0.2">
      <c r="A53" s="47" t="s">
        <v>84</v>
      </c>
      <c r="B53" s="48" t="s">
        <v>77</v>
      </c>
      <c r="C53" s="73"/>
    </row>
    <row r="54" spans="1:3" x14ac:dyDescent="0.2">
      <c r="A54" s="43" t="s">
        <v>105</v>
      </c>
      <c r="B54" s="53" t="s">
        <v>77</v>
      </c>
      <c r="C54" s="73"/>
    </row>
    <row r="55" spans="1:3" x14ac:dyDescent="0.2">
      <c r="A55" s="45"/>
      <c r="B55" s="46"/>
      <c r="C55" s="73"/>
    </row>
    <row r="56" spans="1:3" x14ac:dyDescent="0.2">
      <c r="A56" s="43" t="s">
        <v>106</v>
      </c>
      <c r="B56" s="54">
        <f>B17+B28+B42+B48+B34</f>
        <v>16872.537300767668</v>
      </c>
      <c r="C56" s="73"/>
    </row>
    <row r="57" spans="1:3" hidden="1" x14ac:dyDescent="0.2">
      <c r="A57" s="72" t="s">
        <v>158</v>
      </c>
      <c r="B57" s="72"/>
    </row>
    <row r="58" spans="1:3" ht="15.75" hidden="1" x14ac:dyDescent="0.2">
      <c r="B58" s="39"/>
    </row>
  </sheetData>
  <mergeCells count="5">
    <mergeCell ref="A57:B57"/>
    <mergeCell ref="A3:B3"/>
    <mergeCell ref="A1:B1"/>
    <mergeCell ref="A2:B2"/>
    <mergeCell ref="C1:C5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rightToLeft="1" workbookViewId="0">
      <selection sqref="A1:B1"/>
    </sheetView>
  </sheetViews>
  <sheetFormatPr defaultColWidth="0" defaultRowHeight="14.25" zeroHeight="1" x14ac:dyDescent="0.2"/>
  <cols>
    <col min="1" max="1" width="54.875" customWidth="1"/>
    <col min="2" max="2" width="28.875" style="40" customWidth="1"/>
    <col min="3" max="3" width="0" hidden="1" customWidth="1"/>
    <col min="4" max="16384" width="9" hidden="1"/>
  </cols>
  <sheetData>
    <row r="1" spans="1:3" ht="24" customHeight="1" x14ac:dyDescent="0.2">
      <c r="A1" s="75"/>
      <c r="B1" s="75"/>
      <c r="C1" s="73" t="s">
        <v>158</v>
      </c>
    </row>
    <row r="2" spans="1:3" ht="15.75" x14ac:dyDescent="0.2">
      <c r="A2" s="76" t="s">
        <v>170</v>
      </c>
      <c r="B2" s="76"/>
      <c r="C2" s="73"/>
    </row>
    <row r="3" spans="1:3" ht="18" x14ac:dyDescent="0.25">
      <c r="A3" s="74" t="s">
        <v>107</v>
      </c>
      <c r="B3" s="74"/>
      <c r="C3" s="73"/>
    </row>
    <row r="4" spans="1:3" x14ac:dyDescent="0.2">
      <c r="A4" s="41"/>
      <c r="B4" s="42" t="s">
        <v>108</v>
      </c>
      <c r="C4" s="73"/>
    </row>
    <row r="5" spans="1:3" x14ac:dyDescent="0.2">
      <c r="A5" s="43" t="s">
        <v>109</v>
      </c>
      <c r="B5" s="53"/>
      <c r="C5" s="73"/>
    </row>
    <row r="6" spans="1:3" x14ac:dyDescent="0.2">
      <c r="A6" s="49" t="s">
        <v>110</v>
      </c>
      <c r="B6" s="55">
        <v>87.841250000000002</v>
      </c>
      <c r="C6" s="73"/>
    </row>
    <row r="7" spans="1:3" x14ac:dyDescent="0.2">
      <c r="A7" s="49" t="s">
        <v>111</v>
      </c>
      <c r="B7" s="55">
        <v>65.253500000000003</v>
      </c>
      <c r="C7" s="73"/>
    </row>
    <row r="8" spans="1:3" x14ac:dyDescent="0.2">
      <c r="A8" s="49" t="s">
        <v>112</v>
      </c>
      <c r="B8" s="55">
        <v>37.521900000000002</v>
      </c>
      <c r="C8" s="73"/>
    </row>
    <row r="9" spans="1:3" x14ac:dyDescent="0.2">
      <c r="A9" s="43" t="s">
        <v>113</v>
      </c>
      <c r="B9" s="51">
        <f>SUM(B6:B8)</f>
        <v>190.61664999999999</v>
      </c>
      <c r="C9" s="73"/>
    </row>
    <row r="10" spans="1:3" x14ac:dyDescent="0.2">
      <c r="A10" s="49"/>
      <c r="B10" s="56"/>
      <c r="C10" s="73"/>
    </row>
    <row r="11" spans="1:3" x14ac:dyDescent="0.2">
      <c r="A11" s="43" t="s">
        <v>114</v>
      </c>
      <c r="B11" s="51"/>
      <c r="C11" s="73"/>
    </row>
    <row r="12" spans="1:3" x14ac:dyDescent="0.2">
      <c r="A12" s="47" t="s">
        <v>115</v>
      </c>
      <c r="B12" s="55">
        <v>187.40528400000005</v>
      </c>
      <c r="C12" s="73"/>
    </row>
    <row r="13" spans="1:3" x14ac:dyDescent="0.2">
      <c r="A13" s="49"/>
      <c r="B13" s="56"/>
      <c r="C13" s="73"/>
    </row>
    <row r="14" spans="1:3" x14ac:dyDescent="0.2">
      <c r="A14" s="43" t="s">
        <v>116</v>
      </c>
      <c r="B14" s="51">
        <f>B12</f>
        <v>187.40528400000005</v>
      </c>
      <c r="C14" s="73"/>
    </row>
    <row r="15" spans="1:3" x14ac:dyDescent="0.2">
      <c r="A15" s="49"/>
      <c r="B15" s="56"/>
      <c r="C15" s="73"/>
    </row>
    <row r="16" spans="1:3" x14ac:dyDescent="0.2">
      <c r="A16" s="47" t="s">
        <v>117</v>
      </c>
      <c r="B16" s="56"/>
      <c r="C16" s="73"/>
    </row>
    <row r="17" spans="1:3" x14ac:dyDescent="0.2">
      <c r="A17" s="47" t="s">
        <v>96</v>
      </c>
      <c r="B17" s="56"/>
      <c r="C17" s="73"/>
    </row>
    <row r="18" spans="1:3" x14ac:dyDescent="0.2">
      <c r="A18" s="47" t="s">
        <v>97</v>
      </c>
      <c r="B18" s="56"/>
      <c r="C18" s="73"/>
    </row>
    <row r="19" spans="1:3" x14ac:dyDescent="0.2">
      <c r="A19" s="47" t="s">
        <v>84</v>
      </c>
      <c r="B19" s="56"/>
      <c r="C19" s="73"/>
    </row>
    <row r="20" spans="1:3" x14ac:dyDescent="0.2">
      <c r="A20" s="47"/>
      <c r="B20" s="56"/>
      <c r="C20" s="73"/>
    </row>
    <row r="21" spans="1:3" x14ac:dyDescent="0.2">
      <c r="A21" s="43" t="s">
        <v>118</v>
      </c>
      <c r="B21" s="53" t="s">
        <v>77</v>
      </c>
      <c r="C21" s="73"/>
    </row>
    <row r="22" spans="1:3" x14ac:dyDescent="0.2">
      <c r="A22" s="45"/>
      <c r="B22" s="56"/>
      <c r="C22" s="73"/>
    </row>
    <row r="23" spans="1:3" x14ac:dyDescent="0.2">
      <c r="A23" s="47" t="s">
        <v>119</v>
      </c>
      <c r="B23" s="56" t="s">
        <v>77</v>
      </c>
      <c r="C23" s="73"/>
    </row>
    <row r="24" spans="1:3" x14ac:dyDescent="0.2">
      <c r="A24" s="47" t="s">
        <v>96</v>
      </c>
      <c r="B24" s="56" t="s">
        <v>77</v>
      </c>
      <c r="C24" s="73"/>
    </row>
    <row r="25" spans="1:3" x14ac:dyDescent="0.2">
      <c r="A25" s="47" t="s">
        <v>97</v>
      </c>
      <c r="B25" s="56" t="s">
        <v>77</v>
      </c>
      <c r="C25" s="73"/>
    </row>
    <row r="26" spans="1:3" x14ac:dyDescent="0.2">
      <c r="A26" s="47" t="s">
        <v>84</v>
      </c>
      <c r="B26" s="56" t="s">
        <v>77</v>
      </c>
      <c r="C26" s="73"/>
    </row>
    <row r="27" spans="1:3" x14ac:dyDescent="0.2">
      <c r="A27" s="47" t="s">
        <v>120</v>
      </c>
      <c r="B27" s="56"/>
      <c r="C27" s="73"/>
    </row>
    <row r="28" spans="1:3" x14ac:dyDescent="0.2">
      <c r="A28" s="45"/>
      <c r="B28" s="56"/>
      <c r="C28" s="73"/>
    </row>
    <row r="29" spans="1:3" x14ac:dyDescent="0.2">
      <c r="A29" s="43" t="s">
        <v>121</v>
      </c>
      <c r="B29" s="53" t="s">
        <v>77</v>
      </c>
      <c r="C29" s="73"/>
    </row>
    <row r="30" spans="1:3" x14ac:dyDescent="0.2">
      <c r="A30" s="45"/>
      <c r="B30" s="56"/>
      <c r="C30" s="73"/>
    </row>
    <row r="31" spans="1:3" ht="25.5" x14ac:dyDescent="0.2">
      <c r="A31" s="43" t="s">
        <v>122</v>
      </c>
      <c r="B31" s="53"/>
      <c r="C31" s="73"/>
    </row>
    <row r="32" spans="1:3" x14ac:dyDescent="0.2">
      <c r="A32" s="47" t="s">
        <v>124</v>
      </c>
      <c r="B32" s="57">
        <v>2012.3362919889967</v>
      </c>
      <c r="C32" s="73"/>
    </row>
    <row r="33" spans="1:3" x14ac:dyDescent="0.2">
      <c r="A33" s="47" t="s">
        <v>123</v>
      </c>
      <c r="B33" s="57">
        <v>1776.8322912449942</v>
      </c>
      <c r="C33" s="73"/>
    </row>
    <row r="34" spans="1:3" x14ac:dyDescent="0.2">
      <c r="A34" s="47" t="s">
        <v>125</v>
      </c>
      <c r="B34" s="57">
        <v>1093.4971831390019</v>
      </c>
      <c r="C34" s="73"/>
    </row>
    <row r="35" spans="1:3" x14ac:dyDescent="0.2">
      <c r="A35" s="47" t="s">
        <v>126</v>
      </c>
      <c r="B35" s="57">
        <v>441.97855091099899</v>
      </c>
      <c r="C35" s="73"/>
    </row>
    <row r="36" spans="1:3" x14ac:dyDescent="0.2">
      <c r="A36" s="47" t="s">
        <v>89</v>
      </c>
      <c r="B36" s="57">
        <v>983.05726892499979</v>
      </c>
      <c r="C36" s="73"/>
    </row>
    <row r="37" spans="1:3" x14ac:dyDescent="0.2">
      <c r="A37" s="47"/>
      <c r="B37" s="57"/>
      <c r="C37" s="73"/>
    </row>
    <row r="38" spans="1:3" x14ac:dyDescent="0.2">
      <c r="A38" s="45"/>
      <c r="B38" s="57"/>
      <c r="C38" s="73"/>
    </row>
    <row r="39" spans="1:3" x14ac:dyDescent="0.2">
      <c r="A39" s="43" t="s">
        <v>127</v>
      </c>
      <c r="B39" s="58">
        <f>SUM(B32:B38)</f>
        <v>6307.701586208992</v>
      </c>
      <c r="C39" s="73"/>
    </row>
    <row r="40" spans="1:3" x14ac:dyDescent="0.2">
      <c r="A40" s="45"/>
      <c r="B40" s="59"/>
      <c r="C40" s="73"/>
    </row>
    <row r="41" spans="1:3" ht="25.5" x14ac:dyDescent="0.2">
      <c r="A41" s="61" t="s">
        <v>128</v>
      </c>
      <c r="B41" s="62"/>
      <c r="C41" s="73"/>
    </row>
    <row r="42" spans="1:3" x14ac:dyDescent="0.2">
      <c r="A42" s="47" t="s">
        <v>129</v>
      </c>
      <c r="B42" s="60">
        <v>218.41219047900017</v>
      </c>
      <c r="C42" s="73"/>
    </row>
    <row r="43" spans="1:3" x14ac:dyDescent="0.2">
      <c r="A43" s="47" t="s">
        <v>130</v>
      </c>
      <c r="B43" s="60">
        <v>187.07424648099956</v>
      </c>
      <c r="C43" s="73"/>
    </row>
    <row r="44" spans="1:3" x14ac:dyDescent="0.2">
      <c r="A44" s="47" t="s">
        <v>171</v>
      </c>
      <c r="B44" s="60">
        <v>44.656060852000067</v>
      </c>
      <c r="C44" s="73"/>
    </row>
    <row r="45" spans="1:3" x14ac:dyDescent="0.2">
      <c r="A45" s="47" t="s">
        <v>159</v>
      </c>
      <c r="B45" s="60">
        <v>36.908260891000026</v>
      </c>
      <c r="C45" s="73"/>
    </row>
    <row r="46" spans="1:3" x14ac:dyDescent="0.2">
      <c r="A46" s="47" t="s">
        <v>131</v>
      </c>
      <c r="B46" s="60">
        <v>35.722180372000082</v>
      </c>
      <c r="C46" s="73"/>
    </row>
    <row r="47" spans="1:3" x14ac:dyDescent="0.2">
      <c r="A47" s="61" t="s">
        <v>132</v>
      </c>
      <c r="B47" s="62">
        <f>SUM(B42:B46)</f>
        <v>522.77293907499984</v>
      </c>
      <c r="C47" s="73"/>
    </row>
    <row r="48" spans="1:3" x14ac:dyDescent="0.2">
      <c r="A48" s="45"/>
      <c r="B48" s="60"/>
      <c r="C48" s="73"/>
    </row>
    <row r="49" spans="1:3" ht="38.25" x14ac:dyDescent="0.2">
      <c r="A49" s="61" t="s">
        <v>133</v>
      </c>
      <c r="B49" s="62"/>
      <c r="C49" s="73"/>
    </row>
    <row r="50" spans="1:3" x14ac:dyDescent="0.2">
      <c r="A50" s="45"/>
      <c r="B50" s="60"/>
      <c r="C50" s="73"/>
    </row>
    <row r="51" spans="1:3" x14ac:dyDescent="0.2">
      <c r="A51" s="47" t="s">
        <v>134</v>
      </c>
      <c r="B51" s="60"/>
      <c r="C51" s="73"/>
    </row>
    <row r="52" spans="1:3" x14ac:dyDescent="0.2">
      <c r="A52" s="47" t="s">
        <v>135</v>
      </c>
      <c r="B52" s="60" t="s">
        <v>77</v>
      </c>
      <c r="C52" s="73"/>
    </row>
    <row r="53" spans="1:3" x14ac:dyDescent="0.2">
      <c r="A53" s="47" t="s">
        <v>136</v>
      </c>
      <c r="B53" s="60" t="s">
        <v>77</v>
      </c>
      <c r="C53" s="73"/>
    </row>
    <row r="54" spans="1:3" x14ac:dyDescent="0.2">
      <c r="A54" s="47" t="s">
        <v>84</v>
      </c>
      <c r="B54" s="60"/>
      <c r="C54" s="73"/>
    </row>
    <row r="55" spans="1:3" x14ac:dyDescent="0.2">
      <c r="A55" s="61" t="s">
        <v>137</v>
      </c>
      <c r="B55" s="62" t="s">
        <v>77</v>
      </c>
      <c r="C55" s="73"/>
    </row>
    <row r="56" spans="1:3" x14ac:dyDescent="0.2">
      <c r="A56" s="45"/>
      <c r="B56" s="60"/>
      <c r="C56" s="73"/>
    </row>
    <row r="57" spans="1:3" ht="25.5" x14ac:dyDescent="0.2">
      <c r="A57" s="61" t="s">
        <v>138</v>
      </c>
      <c r="B57" s="62"/>
      <c r="C57" s="73"/>
    </row>
    <row r="58" spans="1:3" x14ac:dyDescent="0.2">
      <c r="A58" s="45"/>
      <c r="B58" s="60"/>
      <c r="C58" s="73"/>
    </row>
    <row r="59" spans="1:3" x14ac:dyDescent="0.2">
      <c r="A59" s="47" t="s">
        <v>135</v>
      </c>
      <c r="B59" s="60" t="s">
        <v>77</v>
      </c>
      <c r="C59" s="73"/>
    </row>
    <row r="60" spans="1:3" x14ac:dyDescent="0.2">
      <c r="A60" s="47" t="s">
        <v>136</v>
      </c>
      <c r="B60" s="60" t="s">
        <v>77</v>
      </c>
      <c r="C60" s="73"/>
    </row>
    <row r="61" spans="1:3" x14ac:dyDescent="0.2">
      <c r="A61" s="47" t="s">
        <v>84</v>
      </c>
      <c r="B61" s="60" t="s">
        <v>77</v>
      </c>
      <c r="C61" s="73"/>
    </row>
    <row r="62" spans="1:3" x14ac:dyDescent="0.2">
      <c r="A62" s="61" t="s">
        <v>139</v>
      </c>
      <c r="B62" s="62" t="s">
        <v>77</v>
      </c>
      <c r="C62" s="73"/>
    </row>
    <row r="63" spans="1:3" x14ac:dyDescent="0.2">
      <c r="A63" s="45"/>
      <c r="B63" s="60"/>
      <c r="C63" s="73"/>
    </row>
    <row r="64" spans="1:3" x14ac:dyDescent="0.2">
      <c r="A64" s="61" t="s">
        <v>140</v>
      </c>
      <c r="B64" s="62"/>
      <c r="C64" s="73"/>
    </row>
    <row r="65" spans="1:3" x14ac:dyDescent="0.2">
      <c r="A65" s="47" t="s">
        <v>135</v>
      </c>
      <c r="B65" s="60" t="s">
        <v>77</v>
      </c>
      <c r="C65" s="73"/>
    </row>
    <row r="66" spans="1:3" x14ac:dyDescent="0.2">
      <c r="A66" s="47" t="s">
        <v>141</v>
      </c>
      <c r="B66" s="60" t="s">
        <v>77</v>
      </c>
      <c r="C66" s="73"/>
    </row>
    <row r="67" spans="1:3" x14ac:dyDescent="0.2">
      <c r="A67" s="47" t="s">
        <v>84</v>
      </c>
      <c r="B67" s="60" t="s">
        <v>77</v>
      </c>
      <c r="C67" s="73"/>
    </row>
    <row r="68" spans="1:3" x14ac:dyDescent="0.2">
      <c r="A68" s="61" t="s">
        <v>142</v>
      </c>
      <c r="B68" s="62" t="s">
        <v>77</v>
      </c>
      <c r="C68" s="73"/>
    </row>
    <row r="69" spans="1:3" x14ac:dyDescent="0.2">
      <c r="A69" s="45"/>
      <c r="B69" s="60"/>
      <c r="C69" s="73"/>
    </row>
    <row r="70" spans="1:3" x14ac:dyDescent="0.2">
      <c r="A70" s="61" t="s">
        <v>143</v>
      </c>
      <c r="B70" s="63">
        <f>B9+B14+B39+B47</f>
        <v>7208.4964592839924</v>
      </c>
      <c r="C70" s="73"/>
    </row>
    <row r="71" spans="1:3" x14ac:dyDescent="0.2">
      <c r="A71" s="61" t="s">
        <v>144</v>
      </c>
      <c r="B71" s="62"/>
      <c r="C71" s="73"/>
    </row>
    <row r="72" spans="1:3" x14ac:dyDescent="0.2">
      <c r="A72" s="47" t="s">
        <v>160</v>
      </c>
      <c r="B72" s="57">
        <v>743.63575490364622</v>
      </c>
      <c r="C72" s="73"/>
    </row>
    <row r="73" spans="1:3" x14ac:dyDescent="0.2">
      <c r="A73" s="47" t="s">
        <v>146</v>
      </c>
      <c r="B73" s="57">
        <v>734.03019939974445</v>
      </c>
      <c r="C73" s="73"/>
    </row>
    <row r="74" spans="1:3" x14ac:dyDescent="0.2">
      <c r="A74" s="47" t="s">
        <v>147</v>
      </c>
      <c r="B74" s="57">
        <v>686.21443064928735</v>
      </c>
      <c r="C74" s="73"/>
    </row>
    <row r="75" spans="1:3" x14ac:dyDescent="0.2">
      <c r="A75" s="47" t="s">
        <v>145</v>
      </c>
      <c r="B75" s="57">
        <v>575.02355284564726</v>
      </c>
      <c r="C75" s="73"/>
    </row>
    <row r="76" spans="1:3" x14ac:dyDescent="0.2">
      <c r="A76" s="47" t="s">
        <v>161</v>
      </c>
      <c r="B76" s="57">
        <v>401.67697000000004</v>
      </c>
      <c r="C76" s="73"/>
    </row>
    <row r="77" spans="1:3" x14ac:dyDescent="0.2">
      <c r="A77" s="47" t="s">
        <v>162</v>
      </c>
      <c r="B77" s="57">
        <v>180.73611783011793</v>
      </c>
      <c r="C77" s="73"/>
    </row>
    <row r="78" spans="1:3" x14ac:dyDescent="0.2">
      <c r="A78" s="61" t="s">
        <v>148</v>
      </c>
      <c r="B78" s="63">
        <f>SUM(B72:B77)</f>
        <v>3321.3170256284434</v>
      </c>
      <c r="C78" s="73"/>
    </row>
    <row r="79" spans="1:3" x14ac:dyDescent="0.2">
      <c r="A79" s="45"/>
      <c r="B79" s="64"/>
      <c r="C79" s="73"/>
    </row>
    <row r="80" spans="1:3" x14ac:dyDescent="0.2">
      <c r="A80" s="61" t="s">
        <v>149</v>
      </c>
      <c r="B80" s="63">
        <v>25116143.507999998</v>
      </c>
      <c r="C80" s="73"/>
    </row>
    <row r="81" spans="1:2" hidden="1" x14ac:dyDescent="0.2">
      <c r="A81" s="72" t="s">
        <v>158</v>
      </c>
      <c r="B81" s="72"/>
    </row>
  </sheetData>
  <mergeCells count="5">
    <mergeCell ref="A3:B3"/>
    <mergeCell ref="A1:B1"/>
    <mergeCell ref="A81:B81"/>
    <mergeCell ref="A2:B2"/>
    <mergeCell ref="C1:C8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/>
  <dimension ref="A1:P50"/>
  <sheetViews>
    <sheetView rightToLeft="1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C1"/>
    </sheetView>
  </sheetViews>
  <sheetFormatPr defaultColWidth="0" defaultRowHeight="14.25" zeroHeight="1" x14ac:dyDescent="0.2"/>
  <cols>
    <col min="1" max="1" width="97.375" bestFit="1" customWidth="1"/>
    <col min="2" max="2" width="6.125" style="28" customWidth="1"/>
    <col min="3" max="4" width="16.625" style="29" customWidth="1"/>
    <col min="5" max="8" width="14" style="29" customWidth="1"/>
    <col min="9" max="12" width="15" style="29" customWidth="1"/>
    <col min="13" max="13" width="9" hidden="1" customWidth="1"/>
    <col min="14" max="15" width="14.25" hidden="1" customWidth="1"/>
    <col min="16" max="16" width="10" hidden="1" customWidth="1"/>
    <col min="17" max="16384" width="9" hidden="1"/>
  </cols>
  <sheetData>
    <row r="1" spans="1:15" s="1" customFormat="1" ht="59.25" customHeight="1" x14ac:dyDescent="0.2">
      <c r="A1" s="68" t="s">
        <v>0</v>
      </c>
      <c r="B1" s="69"/>
      <c r="C1" s="69"/>
      <c r="M1" s="77" t="s">
        <v>158</v>
      </c>
    </row>
    <row r="2" spans="1:15" s="1" customFormat="1" ht="15.75" x14ac:dyDescent="0.2">
      <c r="A2" s="2" t="s">
        <v>168</v>
      </c>
      <c r="B2" s="2"/>
      <c r="C2" s="3"/>
      <c r="M2" s="77"/>
    </row>
    <row r="3" spans="1:15" x14ac:dyDescent="0.2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7"/>
    </row>
    <row r="4" spans="1:15" x14ac:dyDescent="0.2">
      <c r="A4" s="4"/>
      <c r="B4" s="5"/>
      <c r="C4" s="7">
        <v>962</v>
      </c>
      <c r="D4" s="7">
        <v>963</v>
      </c>
      <c r="E4" s="7">
        <v>972</v>
      </c>
      <c r="F4" s="7">
        <v>973</v>
      </c>
      <c r="G4" s="7">
        <v>1535</v>
      </c>
      <c r="H4" s="7">
        <v>8679</v>
      </c>
      <c r="I4" s="7">
        <v>8779</v>
      </c>
      <c r="J4" s="7">
        <v>13853</v>
      </c>
      <c r="K4" s="7">
        <v>15312</v>
      </c>
      <c r="L4" s="7">
        <v>15311</v>
      </c>
      <c r="M4" s="77"/>
    </row>
    <row r="5" spans="1:15" ht="38.25" x14ac:dyDescent="0.2">
      <c r="A5" s="8"/>
      <c r="B5" s="9"/>
      <c r="C5" s="10" t="s">
        <v>1</v>
      </c>
      <c r="D5" s="10" t="s">
        <v>2</v>
      </c>
      <c r="E5" s="10" t="s">
        <v>150</v>
      </c>
      <c r="F5" s="10" t="s">
        <v>151</v>
      </c>
      <c r="G5" s="10" t="s">
        <v>152</v>
      </c>
      <c r="H5" s="10" t="s">
        <v>153</v>
      </c>
      <c r="I5" s="10" t="s">
        <v>154</v>
      </c>
      <c r="J5" s="10" t="s">
        <v>155</v>
      </c>
      <c r="K5" s="10" t="s">
        <v>156</v>
      </c>
      <c r="L5" s="10" t="s">
        <v>157</v>
      </c>
      <c r="M5" s="77"/>
    </row>
    <row r="6" spans="1:15" ht="15" x14ac:dyDescent="0.25">
      <c r="A6" s="11" t="s">
        <v>3</v>
      </c>
      <c r="B6" s="12"/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J6" s="13" t="s">
        <v>4</v>
      </c>
      <c r="K6" s="13" t="s">
        <v>4</v>
      </c>
      <c r="L6" s="13" t="s">
        <v>4</v>
      </c>
      <c r="M6" s="77"/>
      <c r="N6" s="65"/>
      <c r="O6" s="65"/>
    </row>
    <row r="7" spans="1:15" x14ac:dyDescent="0.2">
      <c r="A7" s="19" t="s">
        <v>5</v>
      </c>
      <c r="B7" s="15"/>
      <c r="C7" s="16">
        <v>1485.973716561989</v>
      </c>
      <c r="D7" s="16">
        <v>2483.5746282810105</v>
      </c>
      <c r="E7" s="16">
        <v>12.28004465800031</v>
      </c>
      <c r="F7" s="16">
        <v>10.372351589999997</v>
      </c>
      <c r="G7" s="16">
        <v>9.6978600000000004</v>
      </c>
      <c r="H7" s="16">
        <v>44.851354980000011</v>
      </c>
      <c r="I7" s="16">
        <v>147.95145821</v>
      </c>
      <c r="J7" s="16">
        <v>238.79711467000001</v>
      </c>
      <c r="K7" s="16">
        <v>53.487510810000011</v>
      </c>
      <c r="L7" s="16">
        <v>161.91570000000019</v>
      </c>
      <c r="M7" s="77"/>
      <c r="N7" s="65"/>
      <c r="O7" s="65"/>
    </row>
    <row r="8" spans="1:15" x14ac:dyDescent="0.2">
      <c r="A8" s="17" t="s">
        <v>6</v>
      </c>
      <c r="B8" s="5" t="s">
        <v>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77"/>
      <c r="N8" s="65"/>
      <c r="O8" s="65"/>
    </row>
    <row r="9" spans="1:15" x14ac:dyDescent="0.2">
      <c r="A9" s="17" t="s">
        <v>8</v>
      </c>
      <c r="B9" s="5" t="s">
        <v>9</v>
      </c>
      <c r="C9" s="18">
        <v>1485.973716561989</v>
      </c>
      <c r="D9" s="18">
        <v>2483.5746282810105</v>
      </c>
      <c r="E9" s="18">
        <v>12.28004465800031</v>
      </c>
      <c r="F9" s="18">
        <v>10.372351589999997</v>
      </c>
      <c r="G9" s="18">
        <v>9.6978600000000004</v>
      </c>
      <c r="H9" s="18">
        <v>44.851354980000011</v>
      </c>
      <c r="I9" s="18">
        <v>147.95145821</v>
      </c>
      <c r="J9" s="18">
        <v>238.79711467000001</v>
      </c>
      <c r="K9" s="18">
        <v>53.487510810000011</v>
      </c>
      <c r="L9" s="18">
        <v>161.91570000000019</v>
      </c>
      <c r="M9" s="77"/>
      <c r="N9" s="65"/>
      <c r="O9" s="65"/>
    </row>
    <row r="10" spans="1:15" x14ac:dyDescent="0.2">
      <c r="A10" s="30" t="s">
        <v>10</v>
      </c>
      <c r="B10" s="15"/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77"/>
      <c r="N10" s="65"/>
      <c r="O10" s="65"/>
    </row>
    <row r="11" spans="1:15" x14ac:dyDescent="0.2">
      <c r="A11" s="17" t="s">
        <v>11</v>
      </c>
      <c r="B11" s="5" t="s">
        <v>12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7"/>
      <c r="N11" s="65"/>
      <c r="O11" s="65"/>
    </row>
    <row r="12" spans="1:15" x14ac:dyDescent="0.2">
      <c r="A12" s="17" t="s">
        <v>13</v>
      </c>
      <c r="B12" s="5" t="s">
        <v>14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77"/>
      <c r="N12" s="65"/>
      <c r="O12" s="65"/>
    </row>
    <row r="13" spans="1:15" x14ac:dyDescent="0.2">
      <c r="A13" s="19" t="s">
        <v>15</v>
      </c>
      <c r="B13" s="15"/>
      <c r="C13" s="16">
        <v>9.0660362499999998</v>
      </c>
      <c r="D13" s="16">
        <v>1.5629382000000001</v>
      </c>
      <c r="E13" s="16">
        <v>9.8333333333333342E-2</v>
      </c>
      <c r="F13" s="16">
        <v>0</v>
      </c>
      <c r="G13" s="16">
        <v>0</v>
      </c>
      <c r="H13" s="16">
        <v>0.21360322333333331</v>
      </c>
      <c r="I13" s="16">
        <v>0</v>
      </c>
      <c r="J13" s="16">
        <v>0</v>
      </c>
      <c r="K13" s="16">
        <v>0</v>
      </c>
      <c r="L13" s="16">
        <v>0</v>
      </c>
      <c r="M13" s="77"/>
      <c r="N13" s="65"/>
      <c r="O13" s="65"/>
    </row>
    <row r="14" spans="1:15" x14ac:dyDescent="0.2">
      <c r="A14" s="17" t="s">
        <v>16</v>
      </c>
      <c r="B14" s="5" t="s">
        <v>17</v>
      </c>
      <c r="C14" s="18">
        <v>9.0660362499999998</v>
      </c>
      <c r="D14" s="18">
        <v>1.5629382000000001</v>
      </c>
      <c r="E14" s="18">
        <v>9.8333333333333342E-2</v>
      </c>
      <c r="F14" s="18">
        <v>0</v>
      </c>
      <c r="G14" s="18">
        <v>0</v>
      </c>
      <c r="H14" s="18">
        <v>0.21360322333333331</v>
      </c>
      <c r="I14" s="18">
        <v>0</v>
      </c>
      <c r="J14" s="18">
        <v>0</v>
      </c>
      <c r="K14" s="18">
        <v>0</v>
      </c>
      <c r="L14" s="18">
        <v>0</v>
      </c>
      <c r="M14" s="77"/>
      <c r="N14" s="65"/>
      <c r="O14" s="65"/>
    </row>
    <row r="15" spans="1:15" x14ac:dyDescent="0.2">
      <c r="A15" s="17" t="s">
        <v>18</v>
      </c>
      <c r="B15" s="5" t="s">
        <v>19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77"/>
      <c r="N15" s="65"/>
      <c r="O15" s="65"/>
    </row>
    <row r="16" spans="1:15" x14ac:dyDescent="0.2">
      <c r="A16" s="19" t="s">
        <v>20</v>
      </c>
      <c r="B16" s="5" t="s">
        <v>21</v>
      </c>
      <c r="C16" s="18">
        <v>4570.9607000000005</v>
      </c>
      <c r="D16" s="18">
        <v>6446.2182899999998</v>
      </c>
      <c r="E16" s="18">
        <v>3.0768299999999997</v>
      </c>
      <c r="F16" s="18">
        <v>0</v>
      </c>
      <c r="G16" s="18">
        <v>0</v>
      </c>
      <c r="H16" s="18">
        <v>56.926919999999996</v>
      </c>
      <c r="I16" s="18">
        <v>902.49856000000011</v>
      </c>
      <c r="J16" s="18">
        <v>9.3966000000000012</v>
      </c>
      <c r="K16" s="18">
        <v>212.30283</v>
      </c>
      <c r="L16" s="18">
        <v>0</v>
      </c>
      <c r="M16" s="77"/>
      <c r="N16" s="65"/>
      <c r="O16" s="65"/>
    </row>
    <row r="17" spans="1:16" x14ac:dyDescent="0.2">
      <c r="A17" s="19" t="s">
        <v>22</v>
      </c>
      <c r="B17" s="5" t="s">
        <v>23</v>
      </c>
      <c r="C17" s="18">
        <v>11.31392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77"/>
      <c r="N17" s="65"/>
      <c r="O17" s="65"/>
    </row>
    <row r="18" spans="1:16" x14ac:dyDescent="0.2">
      <c r="A18" s="19" t="s">
        <v>24</v>
      </c>
      <c r="B18" s="5" t="s">
        <v>25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77"/>
      <c r="N18" s="65"/>
      <c r="O18" s="65"/>
    </row>
    <row r="19" spans="1:16" x14ac:dyDescent="0.2">
      <c r="A19" s="14" t="s">
        <v>26</v>
      </c>
      <c r="B19" s="15" t="s">
        <v>27</v>
      </c>
      <c r="C19" s="16">
        <v>6077.3143728119894</v>
      </c>
      <c r="D19" s="16">
        <v>8931.3558564810101</v>
      </c>
      <c r="E19" s="16">
        <v>15.455207991333642</v>
      </c>
      <c r="F19" s="16">
        <v>10.372351589999997</v>
      </c>
      <c r="G19" s="16">
        <v>9.6978600000000004</v>
      </c>
      <c r="H19" s="16">
        <v>101.99187820333334</v>
      </c>
      <c r="I19" s="16">
        <v>1050.4500182100001</v>
      </c>
      <c r="J19" s="16">
        <v>248.19371467000002</v>
      </c>
      <c r="K19" s="16">
        <v>265.79034081000003</v>
      </c>
      <c r="L19" s="16">
        <v>161.91570000000019</v>
      </c>
      <c r="M19" s="77"/>
      <c r="N19" s="65"/>
      <c r="O19" s="65"/>
    </row>
    <row r="20" spans="1:16" x14ac:dyDescent="0.2">
      <c r="A20" s="19" t="s">
        <v>28</v>
      </c>
      <c r="B20" s="5" t="s">
        <v>29</v>
      </c>
      <c r="C20" s="18">
        <v>15170747.0635</v>
      </c>
      <c r="D20" s="18">
        <v>13031948.908500001</v>
      </c>
      <c r="E20" s="18">
        <v>195007.45499999999</v>
      </c>
      <c r="F20" s="18">
        <v>49559.726999999999</v>
      </c>
      <c r="G20" s="18">
        <v>100756.2105</v>
      </c>
      <c r="H20" s="18">
        <v>387430.27850000001</v>
      </c>
      <c r="I20" s="18">
        <v>1218006.5759999999</v>
      </c>
      <c r="J20" s="18">
        <v>1765511.264</v>
      </c>
      <c r="K20" s="18">
        <v>204446.08199999999</v>
      </c>
      <c r="L20" s="18">
        <v>569141.17149999994</v>
      </c>
      <c r="M20" s="77"/>
      <c r="N20" s="66"/>
      <c r="O20" s="66"/>
      <c r="P20" s="67"/>
    </row>
    <row r="21" spans="1:16" x14ac:dyDescent="0.2">
      <c r="A21" s="20" t="s">
        <v>164</v>
      </c>
      <c r="B21" s="5" t="s">
        <v>30</v>
      </c>
      <c r="C21" s="18">
        <v>19456805.43</v>
      </c>
      <c r="D21" s="18">
        <v>15970810.82</v>
      </c>
      <c r="E21" s="18">
        <v>228604.92499999999</v>
      </c>
      <c r="F21" s="18">
        <v>56554.095000000001</v>
      </c>
      <c r="G21" s="18">
        <v>102221.25900000001</v>
      </c>
      <c r="H21" s="18">
        <v>455996.19099999999</v>
      </c>
      <c r="I21" s="18">
        <v>913980.44299999997</v>
      </c>
      <c r="J21" s="18">
        <v>1735069.308</v>
      </c>
      <c r="K21" s="18">
        <v>283940.527</v>
      </c>
      <c r="L21" s="18">
        <v>1064982.9669999999</v>
      </c>
      <c r="M21" s="77"/>
      <c r="N21" s="66"/>
      <c r="O21" s="66"/>
      <c r="P21" s="67"/>
    </row>
    <row r="22" spans="1:16" ht="28.5" x14ac:dyDescent="0.2">
      <c r="A22" s="20" t="s">
        <v>169</v>
      </c>
      <c r="B22" s="5" t="s">
        <v>31</v>
      </c>
      <c r="C22" s="18">
        <v>10884688.697000001</v>
      </c>
      <c r="D22" s="18">
        <v>10093086.997</v>
      </c>
      <c r="E22" s="18">
        <v>161409.98499999999</v>
      </c>
      <c r="F22" s="18">
        <v>42565.358999999997</v>
      </c>
      <c r="G22" s="18">
        <v>99291.161999999997</v>
      </c>
      <c r="H22" s="18">
        <v>318864.36599999998</v>
      </c>
      <c r="I22" s="18">
        <v>1522032.709</v>
      </c>
      <c r="J22" s="18">
        <v>1795953.22</v>
      </c>
      <c r="K22" s="18">
        <v>124951.637</v>
      </c>
      <c r="L22" s="18">
        <v>73299.376000000004</v>
      </c>
      <c r="M22" s="77"/>
      <c r="N22" s="66"/>
      <c r="O22" s="66"/>
      <c r="P22" s="67"/>
    </row>
    <row r="23" spans="1:16" x14ac:dyDescent="0.2">
      <c r="A23" s="19" t="s">
        <v>32</v>
      </c>
      <c r="B23" s="15" t="s">
        <v>33</v>
      </c>
      <c r="C23" s="32">
        <v>4.0059427181629576E-4</v>
      </c>
      <c r="D23" s="32">
        <v>6.8534306872977332E-4</v>
      </c>
      <c r="E23" s="32">
        <v>7.925444692016335E-5</v>
      </c>
      <c r="F23" s="32">
        <v>2.0928992587065698E-4</v>
      </c>
      <c r="G23" s="32">
        <v>9.625074178429925E-5</v>
      </c>
      <c r="H23" s="32">
        <v>2.6325221301291076E-4</v>
      </c>
      <c r="I23" s="32">
        <v>8.6243378230332326E-4</v>
      </c>
      <c r="J23" s="32">
        <v>1.4057894714740264E-4</v>
      </c>
      <c r="K23" s="32">
        <v>1.3000510364879481E-3</v>
      </c>
      <c r="L23" s="32">
        <v>2.8449127933103714E-4</v>
      </c>
      <c r="M23" s="77"/>
      <c r="N23" s="65"/>
      <c r="O23" s="65"/>
    </row>
    <row r="24" spans="1:16" x14ac:dyDescent="0.2">
      <c r="A24" s="21"/>
      <c r="B24" s="5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77"/>
      <c r="N24" s="65"/>
      <c r="O24" s="65"/>
    </row>
    <row r="25" spans="1:16" ht="15" x14ac:dyDescent="0.25">
      <c r="A25" s="11" t="s">
        <v>34</v>
      </c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77"/>
      <c r="N25" s="65"/>
      <c r="O25" s="65"/>
    </row>
    <row r="26" spans="1:16" x14ac:dyDescent="0.2">
      <c r="A26" s="19" t="s">
        <v>35</v>
      </c>
      <c r="B26" s="5" t="s">
        <v>36</v>
      </c>
      <c r="C26" s="18">
        <v>16.966729231878915</v>
      </c>
      <c r="D26" s="18">
        <v>461.45988192444793</v>
      </c>
      <c r="E26" s="18">
        <v>0.23629677832233853</v>
      </c>
      <c r="F26" s="18">
        <v>2.4433674317939007E-2</v>
      </c>
      <c r="G26" s="18">
        <v>0</v>
      </c>
      <c r="H26" s="18">
        <v>5.1620146105315614</v>
      </c>
      <c r="I26" s="18">
        <v>2.005301097415999</v>
      </c>
      <c r="J26" s="18">
        <v>2531.0546260934543</v>
      </c>
      <c r="K26" s="18">
        <v>108.64672856236012</v>
      </c>
      <c r="L26" s="18">
        <v>195.76101365571378</v>
      </c>
      <c r="M26" s="77"/>
      <c r="N26" s="65"/>
      <c r="O26" s="65"/>
    </row>
    <row r="27" spans="1:16" x14ac:dyDescent="0.2">
      <c r="A27" s="19" t="s">
        <v>37</v>
      </c>
      <c r="B27" s="15"/>
      <c r="C27" s="16">
        <v>2769.9061519070128</v>
      </c>
      <c r="D27" s="16">
        <v>3413.6096456660107</v>
      </c>
      <c r="E27" s="16">
        <v>20.807160740999993</v>
      </c>
      <c r="F27" s="16">
        <v>0</v>
      </c>
      <c r="G27" s="16">
        <v>0</v>
      </c>
      <c r="H27" s="16">
        <v>62.324415450999858</v>
      </c>
      <c r="I27" s="16">
        <v>310.07962507000087</v>
      </c>
      <c r="J27" s="16">
        <v>274.45855429100027</v>
      </c>
      <c r="K27" s="16">
        <v>217.91953281499934</v>
      </c>
      <c r="L27" s="16">
        <v>139.39137334299986</v>
      </c>
      <c r="M27" s="77"/>
      <c r="N27" s="65"/>
      <c r="O27" s="65"/>
    </row>
    <row r="28" spans="1:16" x14ac:dyDescent="0.2">
      <c r="A28" s="21" t="s">
        <v>38</v>
      </c>
      <c r="B28" s="5" t="s">
        <v>39</v>
      </c>
      <c r="C28" s="18">
        <v>174.25575000000001</v>
      </c>
      <c r="D28" s="18">
        <v>0</v>
      </c>
      <c r="E28" s="18">
        <v>8.1168999999999993</v>
      </c>
      <c r="F28" s="18">
        <v>0</v>
      </c>
      <c r="G28" s="18">
        <v>0</v>
      </c>
      <c r="H28" s="18">
        <v>8.2439999999999998</v>
      </c>
      <c r="I28" s="18">
        <v>0</v>
      </c>
      <c r="J28" s="18">
        <v>0</v>
      </c>
      <c r="K28" s="18">
        <v>0</v>
      </c>
      <c r="L28" s="18">
        <v>0</v>
      </c>
      <c r="M28" s="77"/>
      <c r="N28" s="65"/>
      <c r="O28" s="65"/>
    </row>
    <row r="29" spans="1:16" x14ac:dyDescent="0.2">
      <c r="A29" s="21" t="s">
        <v>40</v>
      </c>
      <c r="B29" s="5" t="s">
        <v>41</v>
      </c>
      <c r="C29" s="18">
        <v>178.58797000000004</v>
      </c>
      <c r="D29" s="18">
        <v>0</v>
      </c>
      <c r="E29" s="18">
        <v>4.184488</v>
      </c>
      <c r="F29" s="18">
        <v>0</v>
      </c>
      <c r="G29" s="18">
        <v>0</v>
      </c>
      <c r="H29" s="18">
        <v>4.6328259999999988</v>
      </c>
      <c r="I29" s="18">
        <v>0</v>
      </c>
      <c r="J29" s="18">
        <v>0</v>
      </c>
      <c r="K29" s="18">
        <v>0</v>
      </c>
      <c r="L29" s="18">
        <v>0</v>
      </c>
      <c r="M29" s="77"/>
      <c r="N29" s="65"/>
      <c r="O29" s="65"/>
    </row>
    <row r="30" spans="1:16" x14ac:dyDescent="0.2">
      <c r="A30" s="23" t="s">
        <v>42</v>
      </c>
      <c r="B30" s="5" t="s">
        <v>43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77"/>
      <c r="N30" s="65"/>
      <c r="O30" s="65"/>
    </row>
    <row r="31" spans="1:16" x14ac:dyDescent="0.2">
      <c r="A31" s="23" t="s">
        <v>44</v>
      </c>
      <c r="B31" s="5" t="s">
        <v>45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77"/>
      <c r="N31" s="65"/>
      <c r="O31" s="65"/>
    </row>
    <row r="32" spans="1:16" ht="28.5" x14ac:dyDescent="0.2">
      <c r="A32" s="24" t="s">
        <v>46</v>
      </c>
      <c r="B32" s="5" t="s">
        <v>47</v>
      </c>
      <c r="C32" s="18">
        <v>0.86328709800000081</v>
      </c>
      <c r="D32" s="18">
        <v>378.09276488699874</v>
      </c>
      <c r="E32" s="18">
        <v>8.2923203999999986E-2</v>
      </c>
      <c r="F32" s="18">
        <v>0</v>
      </c>
      <c r="G32" s="18">
        <v>0</v>
      </c>
      <c r="H32" s="18">
        <v>4.3425905429999965</v>
      </c>
      <c r="I32" s="18">
        <v>0</v>
      </c>
      <c r="J32" s="18">
        <v>0</v>
      </c>
      <c r="K32" s="18">
        <v>0</v>
      </c>
      <c r="L32" s="18">
        <v>139.39137334299986</v>
      </c>
      <c r="M32" s="77"/>
      <c r="N32" s="65"/>
      <c r="O32" s="65"/>
    </row>
    <row r="33" spans="1:15" ht="28.5" x14ac:dyDescent="0.2">
      <c r="A33" s="24" t="s">
        <v>48</v>
      </c>
      <c r="B33" s="5" t="s">
        <v>49</v>
      </c>
      <c r="C33" s="18">
        <v>2416.199144809013</v>
      </c>
      <c r="D33" s="18">
        <v>3035.5168807790119</v>
      </c>
      <c r="E33" s="18">
        <v>8.4228495369999941</v>
      </c>
      <c r="F33" s="18">
        <v>0</v>
      </c>
      <c r="G33" s="18">
        <v>0</v>
      </c>
      <c r="H33" s="18">
        <v>45.104998907999864</v>
      </c>
      <c r="I33" s="18">
        <v>310.07962507000087</v>
      </c>
      <c r="J33" s="18">
        <v>274.45855429100027</v>
      </c>
      <c r="K33" s="18">
        <v>217.91953281499934</v>
      </c>
      <c r="L33" s="18">
        <v>0</v>
      </c>
      <c r="M33" s="77"/>
      <c r="N33" s="65"/>
      <c r="O33" s="65"/>
    </row>
    <row r="34" spans="1:15" ht="28.5" x14ac:dyDescent="0.2">
      <c r="A34" s="25" t="s">
        <v>50</v>
      </c>
      <c r="B34" s="5" t="s">
        <v>51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77"/>
      <c r="N34" s="65"/>
      <c r="O34" s="65"/>
    </row>
    <row r="35" spans="1:15" ht="28.5" x14ac:dyDescent="0.2">
      <c r="A35" s="20" t="s">
        <v>52</v>
      </c>
      <c r="B35" s="5" t="s">
        <v>53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77"/>
      <c r="N35" s="65"/>
      <c r="O35" s="65"/>
    </row>
    <row r="36" spans="1:15" x14ac:dyDescent="0.2">
      <c r="A36" s="17" t="s">
        <v>54</v>
      </c>
      <c r="B36" s="5" t="s">
        <v>55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77"/>
      <c r="N36" s="65"/>
      <c r="O36" s="65"/>
    </row>
    <row r="37" spans="1:15" x14ac:dyDescent="0.2">
      <c r="A37" s="19" t="s">
        <v>56</v>
      </c>
      <c r="B37" s="15" t="s">
        <v>57</v>
      </c>
      <c r="C37" s="32">
        <v>2.5447729641275314E-4</v>
      </c>
      <c r="D37" s="32">
        <v>3.3821264462306218E-4</v>
      </c>
      <c r="E37" s="32">
        <v>1.289087582840677E-4</v>
      </c>
      <c r="F37" s="32">
        <v>0</v>
      </c>
      <c r="G37" s="32">
        <v>0</v>
      </c>
      <c r="H37" s="32">
        <v>1.9545744867270574E-4</v>
      </c>
      <c r="I37" s="32">
        <v>2.0372730706538374E-4</v>
      </c>
      <c r="J37" s="32">
        <v>1.5282054745891448E-4</v>
      </c>
      <c r="K37" s="32">
        <v>1.7440310351036004E-3</v>
      </c>
      <c r="L37" s="32">
        <v>1.9016720325559094E-3</v>
      </c>
      <c r="M37" s="77"/>
      <c r="N37" s="65"/>
      <c r="O37" s="65"/>
    </row>
    <row r="38" spans="1:15" x14ac:dyDescent="0.2">
      <c r="A38" s="19" t="s">
        <v>58</v>
      </c>
      <c r="B38" s="15" t="s">
        <v>59</v>
      </c>
      <c r="C38" s="32">
        <v>8.9999999999999998E-4</v>
      </c>
      <c r="D38" s="32">
        <v>8.9999999999999998E-4</v>
      </c>
      <c r="E38" s="32">
        <v>5.9999999999999995E-4</v>
      </c>
      <c r="F38" s="32">
        <v>5.0000000000000001E-4</v>
      </c>
      <c r="G38" s="32">
        <v>5.0000000000000001E-4</v>
      </c>
      <c r="H38" s="32">
        <v>8.9999999999999998E-4</v>
      </c>
      <c r="I38" s="32">
        <v>8.9999999999999998E-4</v>
      </c>
      <c r="J38" s="32">
        <v>8.9999999999999998E-4</v>
      </c>
      <c r="K38" s="32">
        <v>2E-3</v>
      </c>
      <c r="L38" s="32">
        <v>2E-3</v>
      </c>
      <c r="M38" s="77"/>
      <c r="N38" s="65"/>
      <c r="O38" s="65"/>
    </row>
    <row r="39" spans="1:15" x14ac:dyDescent="0.2">
      <c r="A39" s="30" t="s">
        <v>60</v>
      </c>
      <c r="B39" s="15" t="s">
        <v>61</v>
      </c>
      <c r="C39" s="32">
        <v>6.4552270358724678E-4</v>
      </c>
      <c r="D39" s="32">
        <v>5.6178735537693774E-4</v>
      </c>
      <c r="E39" s="32">
        <v>4.7109124171593224E-4</v>
      </c>
      <c r="F39" s="32">
        <v>5.0000000000000001E-4</v>
      </c>
      <c r="G39" s="32">
        <v>5.0000000000000001E-4</v>
      </c>
      <c r="H39" s="32">
        <v>7.0454255132729421E-4</v>
      </c>
      <c r="I39" s="32">
        <v>6.9627269293461621E-4</v>
      </c>
      <c r="J39" s="32">
        <v>7.4717945254108549E-4</v>
      </c>
      <c r="K39" s="32">
        <v>2.5596896489639962E-4</v>
      </c>
      <c r="L39" s="32">
        <v>9.83279674440906E-5</v>
      </c>
      <c r="M39" s="77"/>
      <c r="N39" s="65"/>
      <c r="O39" s="65"/>
    </row>
    <row r="40" spans="1:15" x14ac:dyDescent="0.2">
      <c r="A40" s="20" t="s">
        <v>62</v>
      </c>
      <c r="B40" s="15" t="s">
        <v>63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77"/>
      <c r="N40" s="65"/>
      <c r="O40" s="65"/>
    </row>
    <row r="41" spans="1:15" x14ac:dyDescent="0.2">
      <c r="A41" s="20" t="s">
        <v>64</v>
      </c>
      <c r="B41" s="15" t="s">
        <v>65</v>
      </c>
      <c r="C41" s="32">
        <v>2.5447729641275314E-4</v>
      </c>
      <c r="D41" s="32">
        <v>3.3821264462306218E-4</v>
      </c>
      <c r="E41" s="32">
        <v>1.289087582840677E-4</v>
      </c>
      <c r="F41" s="32">
        <v>0</v>
      </c>
      <c r="G41" s="32">
        <v>0</v>
      </c>
      <c r="H41" s="32">
        <v>1.9545744867270574E-4</v>
      </c>
      <c r="I41" s="32">
        <v>2.0372730706538374E-4</v>
      </c>
      <c r="J41" s="32">
        <v>1.5282054745891448E-4</v>
      </c>
      <c r="K41" s="32">
        <v>1.7440310351036004E-3</v>
      </c>
      <c r="L41" s="32">
        <v>1.9016720325559094E-3</v>
      </c>
      <c r="M41" s="77"/>
      <c r="N41" s="65"/>
      <c r="O41" s="65"/>
    </row>
    <row r="42" spans="1:15" ht="15" x14ac:dyDescent="0.25">
      <c r="A42" s="26"/>
      <c r="B42" s="2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77"/>
      <c r="N42" s="65"/>
      <c r="O42" s="65"/>
    </row>
    <row r="43" spans="1:15" ht="15" x14ac:dyDescent="0.25">
      <c r="A43" s="11" t="s">
        <v>66</v>
      </c>
      <c r="B43" s="2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77"/>
      <c r="N43" s="65"/>
      <c r="O43" s="65"/>
    </row>
    <row r="44" spans="1:15" x14ac:dyDescent="0.2">
      <c r="A44" s="30" t="s">
        <v>67</v>
      </c>
      <c r="B44" s="15" t="s">
        <v>68</v>
      </c>
      <c r="C44" s="16">
        <v>8847.2205247190032</v>
      </c>
      <c r="D44" s="16">
        <v>12344.965502147021</v>
      </c>
      <c r="E44" s="16">
        <v>36.262368732333634</v>
      </c>
      <c r="F44" s="16">
        <v>10.372351589999997</v>
      </c>
      <c r="G44" s="16">
        <v>9.6978600000000004</v>
      </c>
      <c r="H44" s="16">
        <v>164.31629365433321</v>
      </c>
      <c r="I44" s="16">
        <v>1360.529643280001</v>
      </c>
      <c r="J44" s="16">
        <v>522.65226896100035</v>
      </c>
      <c r="K44" s="16">
        <v>483.70987362499937</v>
      </c>
      <c r="L44" s="16">
        <v>301.30707334300007</v>
      </c>
      <c r="M44" s="77"/>
      <c r="N44" s="65"/>
      <c r="O44" s="65"/>
    </row>
    <row r="45" spans="1:15" x14ac:dyDescent="0.2">
      <c r="A45" s="30" t="s">
        <v>69</v>
      </c>
      <c r="B45" s="15" t="s">
        <v>70</v>
      </c>
      <c r="C45" s="32">
        <v>5.8317632531129193E-4</v>
      </c>
      <c r="D45" s="32">
        <v>9.4728467620795384E-4</v>
      </c>
      <c r="E45" s="32">
        <v>1.8595375613888012E-4</v>
      </c>
      <c r="F45" s="32">
        <v>2.0928992587065698E-4</v>
      </c>
      <c r="G45" s="32">
        <v>9.625074178429925E-5</v>
      </c>
      <c r="H45" s="32">
        <v>4.241183582514788E-4</v>
      </c>
      <c r="I45" s="32">
        <v>1.1170133807881849E-3</v>
      </c>
      <c r="J45" s="32">
        <v>2.9603451397804299E-4</v>
      </c>
      <c r="K45" s="32">
        <v>2.3659532571771143E-3</v>
      </c>
      <c r="L45" s="32">
        <v>5.2940656629863944E-4</v>
      </c>
      <c r="M45" s="77"/>
      <c r="N45" s="65"/>
      <c r="O45" s="65"/>
    </row>
    <row r="46" spans="1:15" x14ac:dyDescent="0.2">
      <c r="A46" s="17"/>
      <c r="B46" s="5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77"/>
      <c r="N46" s="65"/>
      <c r="O46" s="65"/>
    </row>
    <row r="47" spans="1:15" ht="15" x14ac:dyDescent="0.25">
      <c r="A47" s="11" t="s">
        <v>71</v>
      </c>
      <c r="B47" s="2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77"/>
      <c r="N47" s="65"/>
      <c r="O47" s="65"/>
    </row>
    <row r="48" spans="1:15" ht="28.5" x14ac:dyDescent="0.2">
      <c r="A48" s="30" t="s">
        <v>166</v>
      </c>
      <c r="B48" s="15" t="s">
        <v>72</v>
      </c>
      <c r="C48" s="32">
        <v>8.9999999999999998E-4</v>
      </c>
      <c r="D48" s="32">
        <v>8.9999999999999998E-4</v>
      </c>
      <c r="E48" s="32">
        <v>5.9999999999999995E-4</v>
      </c>
      <c r="F48" s="32">
        <v>5.0000000000000001E-4</v>
      </c>
      <c r="G48" s="32">
        <v>5.0000000000000001E-4</v>
      </c>
      <c r="H48" s="32">
        <v>8.9999999999999998E-4</v>
      </c>
      <c r="I48" s="32">
        <v>8.9999999999999998E-4</v>
      </c>
      <c r="J48" s="32">
        <v>6.9999999999999999E-4</v>
      </c>
      <c r="K48" s="32">
        <v>3.0000000000000001E-3</v>
      </c>
      <c r="L48" s="32">
        <v>2E-3</v>
      </c>
      <c r="M48" s="77"/>
      <c r="N48" s="65"/>
      <c r="O48" s="65"/>
    </row>
    <row r="49" spans="1:15" x14ac:dyDescent="0.2">
      <c r="A49" s="30" t="s">
        <v>73</v>
      </c>
      <c r="B49" s="15" t="s">
        <v>74</v>
      </c>
      <c r="C49" s="32">
        <v>1.3005942718162958E-3</v>
      </c>
      <c r="D49" s="32">
        <v>1.5853430687297733E-3</v>
      </c>
      <c r="E49" s="32">
        <v>6.7925444692016332E-4</v>
      </c>
      <c r="F49" s="32">
        <v>7.0928992587065694E-4</v>
      </c>
      <c r="G49" s="32">
        <v>5.9625074178429923E-4</v>
      </c>
      <c r="H49" s="32">
        <v>1.1632522130129107E-3</v>
      </c>
      <c r="I49" s="32">
        <v>1.7624337823033231E-3</v>
      </c>
      <c r="J49" s="32">
        <v>8.4057894714740264E-4</v>
      </c>
      <c r="K49" s="32">
        <v>4.3000510364879481E-3</v>
      </c>
      <c r="L49" s="32">
        <v>2.2844912793310371E-3</v>
      </c>
      <c r="M49" s="77"/>
      <c r="N49" s="65"/>
      <c r="O49" s="65"/>
    </row>
    <row r="50" spans="1:15" hidden="1" x14ac:dyDescent="0.2"/>
  </sheetData>
  <mergeCells count="2">
    <mergeCell ref="A1:C1"/>
    <mergeCell ref="M1:M49"/>
  </mergeCells>
  <conditionalFormatting sqref="A3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קרנות השתלמות - מפורט לקופה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הוצאות ישירות 2025 אנליסט קרנות השתלמות</dc:title>
  <dc:creator>Oriana Eshel Yakir</dc:creator>
  <cp:lastModifiedBy>Chen Gonel</cp:lastModifiedBy>
  <dcterms:created xsi:type="dcterms:W3CDTF">2024-06-30T06:39:52Z</dcterms:created>
  <dcterms:modified xsi:type="dcterms:W3CDTF">2026-05-31T08:38:07Z</dcterms:modified>
</cp:coreProperties>
</file>